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480" yWindow="108" windowWidth="15744" windowHeight="10416"/>
  </bookViews>
  <sheets>
    <sheet name="Tabelle1" sheetId="1" r:id="rId1"/>
  </sheets>
  <definedNames>
    <definedName name="_R9min">Tabelle1!$B$9</definedName>
    <definedName name="dT">Tabelle1!$F$9:$F$17</definedName>
    <definedName name="dT_2">Tabelle1!$F$23:$F$31</definedName>
    <definedName name="I">Tabelle1!$B$2</definedName>
    <definedName name="In">Tabelle1!$C$9:$C$17</definedName>
    <definedName name="nEzl">Tabelle1!$J$9:$J$17</definedName>
    <definedName name="nEzl_2">Tabelle1!$J$23:$J$31</definedName>
    <definedName name="nP_2">Tabelle1!$H$23:$H$31</definedName>
    <definedName name="nPar">Tabelle1!$M$9:$M$17</definedName>
    <definedName name="nPar_2">Tabelle1!$M$23:$M$31</definedName>
    <definedName name="nSer">Tabelle1!$L$9:$L$17</definedName>
    <definedName name="nSer_2">Tabelle1!$L$23:$L$31</definedName>
    <definedName name="Pmax">Tabelle1!$H$7</definedName>
    <definedName name="Pmax_2">Tabelle1!$H$21</definedName>
    <definedName name="Pn">Tabelle1!$E$9:$E$17</definedName>
    <definedName name="Pn_2">Tabelle1!$E$23:$E$31</definedName>
    <definedName name="Rn">Tabelle1!$B$9:$B$17</definedName>
    <definedName name="Rn_2">Tabelle1!$B$23:$B$31</definedName>
    <definedName name="Rth">Tabelle1!$G$7</definedName>
    <definedName name="Rth_2">Tabelle1!$G$21</definedName>
    <definedName name="Rtol">Tabelle1!$B$3</definedName>
    <definedName name="Rx">Tabelle1!$B$4</definedName>
    <definedName name="Tk">Tabelle1!$F$7</definedName>
    <definedName name="Tk_2">Tabelle1!$F$21</definedName>
    <definedName name="U">Tabelle1!$B$1</definedName>
    <definedName name="Un">Tabelle1!$D$9:$D$17</definedName>
    <definedName name="Un_2">Tabelle1!$D$23:$D$31</definedName>
    <definedName name="Urms">Tabelle1!$I$7</definedName>
    <definedName name="Urms_2">Tabelle1!$I$21</definedName>
  </definedNames>
  <calcPr calcId="92512"/>
</workbook>
</file>

<file path=xl/calcChain.xml><?xml version="1.0" encoding="utf-8"?>
<calcChain xmlns="http://schemas.openxmlformats.org/spreadsheetml/2006/main">
  <c r="B3" i="1"/>
  <c r="B9"/>
  <c r="C9"/>
  <c r="D9"/>
  <c r="E9"/>
  <c r="F9"/>
  <c r="G9"/>
  <c r="H9"/>
  <c r="I9"/>
  <c r="J9"/>
  <c r="K9"/>
  <c r="L9"/>
  <c r="M9"/>
  <c r="N9"/>
  <c r="O9"/>
  <c r="C10"/>
  <c r="D10"/>
  <c r="E10"/>
  <c r="F10"/>
  <c r="G10"/>
  <c r="H10"/>
  <c r="I10"/>
  <c r="J10"/>
  <c r="K10"/>
  <c r="L10"/>
  <c r="M10"/>
  <c r="N10"/>
  <c r="O10"/>
  <c r="C11"/>
  <c r="D11"/>
  <c r="E11"/>
  <c r="F11"/>
  <c r="G11"/>
  <c r="H11"/>
  <c r="I11"/>
  <c r="J11"/>
  <c r="K11"/>
  <c r="L11"/>
  <c r="M11"/>
  <c r="N11"/>
  <c r="O11"/>
  <c r="C12"/>
  <c r="D12"/>
  <c r="E12"/>
  <c r="F12"/>
  <c r="G12"/>
  <c r="H12"/>
  <c r="I12"/>
  <c r="J12"/>
  <c r="K12"/>
  <c r="L12"/>
  <c r="M12"/>
  <c r="N12"/>
  <c r="O12"/>
  <c r="C13"/>
  <c r="D13"/>
  <c r="E13"/>
  <c r="F13"/>
  <c r="G13"/>
  <c r="H13"/>
  <c r="I13"/>
  <c r="J13"/>
  <c r="K13"/>
  <c r="L13"/>
  <c r="M13"/>
  <c r="N13"/>
  <c r="O13"/>
  <c r="C14"/>
  <c r="D14"/>
  <c r="E14"/>
  <c r="F14"/>
  <c r="G14"/>
  <c r="H14"/>
  <c r="I14"/>
  <c r="J14"/>
  <c r="K14"/>
  <c r="L14"/>
  <c r="M14"/>
  <c r="N14"/>
  <c r="O14"/>
  <c r="C15"/>
  <c r="D15"/>
  <c r="E15"/>
  <c r="F15"/>
  <c r="G15"/>
  <c r="H15"/>
  <c r="I15"/>
  <c r="J15"/>
  <c r="K15"/>
  <c r="L15"/>
  <c r="M15"/>
  <c r="N15"/>
  <c r="O15"/>
  <c r="C16"/>
  <c r="D16"/>
  <c r="E16"/>
  <c r="F16"/>
  <c r="G16"/>
  <c r="H16"/>
  <c r="I16"/>
  <c r="J16"/>
  <c r="K16"/>
  <c r="L16"/>
  <c r="M16"/>
  <c r="N16"/>
  <c r="O16"/>
  <c r="C17"/>
  <c r="D17"/>
  <c r="E17"/>
  <c r="F17"/>
  <c r="G17"/>
  <c r="H17"/>
  <c r="I17"/>
  <c r="J17"/>
  <c r="K17"/>
  <c r="L17"/>
  <c r="M17"/>
  <c r="N17"/>
  <c r="O17"/>
  <c r="M18"/>
  <c r="F20"/>
  <c r="G20"/>
  <c r="H20"/>
  <c r="I20"/>
  <c r="B22"/>
  <c r="C22"/>
  <c r="D22"/>
  <c r="E22"/>
  <c r="F22"/>
  <c r="G22"/>
  <c r="H22"/>
  <c r="I22"/>
  <c r="J22"/>
  <c r="K22"/>
  <c r="L22"/>
  <c r="M22"/>
  <c r="N22"/>
  <c r="O22"/>
  <c r="A23"/>
  <c r="B23"/>
  <c r="C23"/>
  <c r="D23"/>
  <c r="E23"/>
  <c r="F23"/>
  <c r="G23"/>
  <c r="H23"/>
  <c r="I23"/>
  <c r="J23"/>
  <c r="K23"/>
  <c r="L23"/>
  <c r="M23"/>
  <c r="N23"/>
  <c r="O23"/>
  <c r="A24"/>
  <c r="B24"/>
  <c r="C24"/>
  <c r="D24"/>
  <c r="E24"/>
  <c r="F24"/>
  <c r="G24"/>
  <c r="H24"/>
  <c r="I24"/>
  <c r="J24"/>
  <c r="K24"/>
  <c r="L24"/>
  <c r="M24"/>
  <c r="N24"/>
  <c r="O24"/>
  <c r="A25"/>
  <c r="B25"/>
  <c r="C25"/>
  <c r="D25"/>
  <c r="E25"/>
  <c r="F25"/>
  <c r="G25"/>
  <c r="H25"/>
  <c r="I25"/>
  <c r="J25"/>
  <c r="K25"/>
  <c r="L25"/>
  <c r="M25"/>
  <c r="N25"/>
  <c r="O25"/>
  <c r="A26"/>
  <c r="B26"/>
  <c r="C26"/>
  <c r="D26"/>
  <c r="E26"/>
  <c r="F26"/>
  <c r="G26"/>
  <c r="H26"/>
  <c r="I26"/>
  <c r="J26"/>
  <c r="K26"/>
  <c r="L26"/>
  <c r="M26"/>
  <c r="N26"/>
  <c r="O26"/>
  <c r="A27"/>
  <c r="B27"/>
  <c r="C27"/>
  <c r="D27"/>
  <c r="E27"/>
  <c r="F27"/>
  <c r="G27"/>
  <c r="H27"/>
  <c r="I27"/>
  <c r="J27"/>
  <c r="K27"/>
  <c r="L27"/>
  <c r="M27"/>
  <c r="N27"/>
  <c r="O27"/>
  <c r="A28"/>
  <c r="B28"/>
  <c r="C28"/>
  <c r="D28"/>
  <c r="E28"/>
  <c r="F28"/>
  <c r="G28"/>
  <c r="H28"/>
  <c r="I28"/>
  <c r="J28"/>
  <c r="K28"/>
  <c r="L28"/>
  <c r="M28"/>
  <c r="N28"/>
  <c r="O28"/>
  <c r="A29"/>
  <c r="B29"/>
  <c r="C29"/>
  <c r="D29"/>
  <c r="E29"/>
  <c r="F29"/>
  <c r="G29"/>
  <c r="H29"/>
  <c r="I29"/>
  <c r="J29"/>
  <c r="K29"/>
  <c r="L29"/>
  <c r="M29"/>
  <c r="N29"/>
  <c r="O29"/>
  <c r="A30"/>
  <c r="B30"/>
  <c r="C30"/>
  <c r="D30"/>
  <c r="E30"/>
  <c r="F30"/>
  <c r="G30"/>
  <c r="H30"/>
  <c r="I30"/>
  <c r="J30"/>
  <c r="K30"/>
  <c r="L30"/>
  <c r="M30"/>
  <c r="N30"/>
  <c r="O30"/>
  <c r="A31"/>
  <c r="B31"/>
  <c r="C31"/>
  <c r="D31"/>
  <c r="E31"/>
  <c r="F31"/>
  <c r="G31"/>
  <c r="H31"/>
  <c r="I31"/>
  <c r="J31"/>
  <c r="K31"/>
  <c r="L31"/>
  <c r="M31"/>
  <c r="N31"/>
  <c r="O31"/>
  <c r="M32"/>
</calcChain>
</file>

<file path=xl/sharedStrings.xml><?xml version="1.0" encoding="utf-8"?>
<sst xmlns="http://schemas.openxmlformats.org/spreadsheetml/2006/main" count="34" uniqueCount="34">
  <si>
    <t>R1</t>
  </si>
  <si>
    <t>R2</t>
  </si>
  <si>
    <t>R3</t>
  </si>
  <si>
    <t>R4</t>
  </si>
  <si>
    <t>R5</t>
  </si>
  <si>
    <t>R6</t>
  </si>
  <si>
    <t>R7</t>
  </si>
  <si>
    <t>R8</t>
  </si>
  <si>
    <t>U</t>
  </si>
  <si>
    <t>I</t>
  </si>
  <si>
    <t>Rtol</t>
  </si>
  <si>
    <t>R1/16</t>
  </si>
  <si>
    <t>dT</t>
  </si>
  <si>
    <t>nT</t>
  </si>
  <si>
    <t>nP</t>
  </si>
  <si>
    <t>nU</t>
  </si>
  <si>
    <t>Urms [V]</t>
  </si>
  <si>
    <t>Pmax [W]</t>
  </si>
  <si>
    <t>Rth [K/W]</t>
  </si>
  <si>
    <t>Rn</t>
  </si>
  <si>
    <t>In</t>
  </si>
  <si>
    <t>Un</t>
  </si>
  <si>
    <t>Pn</t>
  </si>
  <si>
    <t>Tk [ppm/K]</t>
  </si>
  <si>
    <t>Rx</t>
  </si>
  <si>
    <t>nSer</t>
  </si>
  <si>
    <t>nPar</t>
  </si>
  <si>
    <t>nEzl</t>
  </si>
  <si>
    <t>Tezl</t>
  </si>
  <si>
    <t>Tsp</t>
  </si>
  <si>
    <t>MF0207 FTE52 16 K</t>
  </si>
  <si>
    <t>RCWV</t>
  </si>
  <si>
    <t>ERA8AEB163V</t>
  </si>
  <si>
    <t>R9min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</si>
</sst>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P34"/>
  <sheetViews>
    <sheetView tabSelected="1" workbookViewId="0"/>
  </sheetViews>
  <sheetFormatPr baseColWidth="10" defaultColWidth="9.21875" defaultRowHeight="13.2"/>
  <cols>
    <col min="1" max="1" width="7.77734375" customWidth="1"/>
    <col min="2" max="2" width="7" bestFit="1" customWidth="1"/>
    <col min="3" max="3" width="5.77734375" style="1" bestFit="1" customWidth="1"/>
    <col min="4" max="4" width="4" style="1" bestFit="1" customWidth="1"/>
    <col min="5" max="5" width="3.5546875" style="2" bestFit="1" customWidth="1"/>
    <col min="6" max="6" width="9.77734375" style="3" bestFit="1" customWidth="1"/>
    <col min="7" max="8" width="9" style="3" bestFit="1" customWidth="1"/>
    <col min="9" max="9" width="8.109375" style="3" bestFit="1" customWidth="1"/>
    <col min="10" max="10" width="4.44140625" style="3" bestFit="1" customWidth="1"/>
    <col min="11" max="11" width="4.5546875" style="1" bestFit="1" customWidth="1"/>
    <col min="12" max="12" width="4.88671875" style="2" bestFit="1" customWidth="1"/>
    <col min="13" max="13" width="4.88671875" bestFit="1" customWidth="1"/>
    <col min="14" max="14" width="4.5546875" bestFit="1" customWidth="1"/>
    <col min="15" max="15" width="6.6640625" bestFit="1" customWidth="1"/>
  </cols>
  <sheetData>
    <row r="1" spans="1:15">
      <c r="A1" t="s">
        <v>8</v>
      </c>
      <c r="B1">
        <v>100</v>
      </c>
      <c r="C1"/>
      <c r="D1"/>
    </row>
    <row r="2" spans="1:15">
      <c r="A2" t="s">
        <v>9</v>
      </c>
      <c r="B2">
        <v>0.05</v>
      </c>
      <c r="C2"/>
      <c r="D2"/>
    </row>
    <row r="3" spans="1:15">
      <c r="A3" t="s">
        <v>10</v>
      </c>
      <c r="B3">
        <f>B10/16</f>
        <v>62.5</v>
      </c>
      <c r="C3" t="s">
        <v>11</v>
      </c>
      <c r="D3"/>
    </row>
    <row r="4" spans="1:15">
      <c r="A4" t="s">
        <v>24</v>
      </c>
      <c r="B4">
        <v>16000</v>
      </c>
      <c r="C4"/>
      <c r="G4" s="1"/>
      <c r="H4"/>
      <c r="I4"/>
    </row>
    <row r="5" spans="1:15">
      <c r="B5" s="1"/>
      <c r="G5" s="1"/>
      <c r="H5"/>
      <c r="I5"/>
    </row>
    <row r="6" spans="1:15">
      <c r="B6" s="1"/>
      <c r="F6" t="s">
        <v>23</v>
      </c>
      <c r="G6" t="s">
        <v>18</v>
      </c>
      <c r="H6" t="s">
        <v>17</v>
      </c>
      <c r="I6" t="s">
        <v>16</v>
      </c>
    </row>
    <row r="7" spans="1:15">
      <c r="A7" s="3" t="s">
        <v>30</v>
      </c>
      <c r="B7" s="1"/>
      <c r="F7">
        <v>50</v>
      </c>
      <c r="G7">
        <v>140</v>
      </c>
      <c r="H7">
        <v>0.6</v>
      </c>
      <c r="I7">
        <v>99</v>
      </c>
    </row>
    <row r="8" spans="1:15">
      <c r="B8" t="s">
        <v>19</v>
      </c>
      <c r="C8" s="1" t="s">
        <v>20</v>
      </c>
      <c r="D8" s="1" t="s">
        <v>21</v>
      </c>
      <c r="E8" s="2" t="s">
        <v>22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27</v>
      </c>
      <c r="K8" s="1" t="s">
        <v>28</v>
      </c>
      <c r="L8" s="2" t="s">
        <v>25</v>
      </c>
      <c r="M8" s="3" t="s">
        <v>26</v>
      </c>
      <c r="N8" s="3" t="s">
        <v>29</v>
      </c>
      <c r="O8" s="3" t="s">
        <v>31</v>
      </c>
    </row>
    <row r="9" spans="1:15">
      <c r="A9" t="s">
        <v>33</v>
      </c>
      <c r="B9">
        <f ca="1">U/I</f>
        <v>2000</v>
      </c>
      <c r="C9" s="1">
        <f ca="1">U/_R9min</f>
        <v>0.05</v>
      </c>
      <c r="D9" s="3">
        <f ca="1">Rn*In</f>
        <v>100</v>
      </c>
      <c r="E9" s="2">
        <f ca="1">(In^2)*Rn</f>
        <v>5.0000000000000009</v>
      </c>
      <c r="F9" s="2">
        <f ca="1">Rtol/(Rn*Tk*10^-6)</f>
        <v>625</v>
      </c>
      <c r="G9" s="2">
        <f ca="1">Rth*Pn/dT</f>
        <v>1.1200000000000001</v>
      </c>
      <c r="H9" s="2">
        <f ca="1">Pn/Pmax</f>
        <v>8.3333333333333357</v>
      </c>
      <c r="I9" s="2">
        <f ca="1">Un/Urms</f>
        <v>1.0101010101010102</v>
      </c>
      <c r="J9" s="3">
        <f ca="1">ROUNDUP(MAX(1,G9:I9),0)</f>
        <v>9</v>
      </c>
      <c r="K9" s="2">
        <f ca="1">Pn/nEzl*Rth</f>
        <v>77.7777777777778</v>
      </c>
      <c r="L9" s="3">
        <f ca="1">ROUNDUP(MAX(1,Rn/Rx,I9),0)</f>
        <v>2</v>
      </c>
      <c r="M9">
        <f ca="1">ROUNDUP(MAX(1,nSer*Rx/Rn),0)</f>
        <v>16</v>
      </c>
      <c r="N9" s="2">
        <f ca="1">(Pn/(nSer*nPar))*Rth</f>
        <v>21.875000000000004</v>
      </c>
      <c r="O9" s="2">
        <f ca="1">SQRT(Pmax*Rx)*nSer</f>
        <v>195.95917942265424</v>
      </c>
    </row>
    <row r="10" spans="1:15">
      <c r="A10" t="s">
        <v>0</v>
      </c>
      <c r="B10">
        <v>1000</v>
      </c>
      <c r="C10" s="1">
        <f ca="1">U/(_R9min+Rn)</f>
        <v>3.3333333333333333E-2</v>
      </c>
      <c r="D10" s="3">
        <f t="shared" ref="D10:D17" ca="1" si="0">Rn*In</f>
        <v>33.333333333333336</v>
      </c>
      <c r="E10" s="2">
        <f t="shared" ref="E10:E17" ca="1" si="1">(In^2)*Rn</f>
        <v>1.1111111111111112</v>
      </c>
      <c r="F10" s="2">
        <f t="shared" ref="F10:F17" ca="1" si="2">Rtol/(Rn*Tk*10^-6)</f>
        <v>1250</v>
      </c>
      <c r="G10" s="2">
        <f t="shared" ref="G10:G17" ca="1" si="3">Rth*Pn/dT</f>
        <v>0.12444444444444445</v>
      </c>
      <c r="H10" s="2">
        <f t="shared" ref="H10:H17" ca="1" si="4">Pn/Pmax</f>
        <v>1.8518518518518521</v>
      </c>
      <c r="I10" s="2">
        <f t="shared" ref="I10:I17" ca="1" si="5">Un/Urms</f>
        <v>0.33670033670033672</v>
      </c>
      <c r="J10" s="3">
        <f t="shared" ref="J10:J17" si="6">ROUNDUP(MAX(1,G10:I10),0)</f>
        <v>2</v>
      </c>
      <c r="K10" s="2">
        <f t="shared" ref="K10:K17" ca="1" si="7">Pn/nEzl*Rth</f>
        <v>77.777777777777786</v>
      </c>
      <c r="L10" s="3">
        <f t="shared" ref="L10:L17" ca="1" si="8">ROUNDUP(MAX(1,Rn/Rx,I10),0)</f>
        <v>1</v>
      </c>
      <c r="M10">
        <f t="shared" ref="M10:M17" ca="1" si="9">ROUNDUP(MAX(1,nSer*Rx/Rn),0)</f>
        <v>16</v>
      </c>
      <c r="N10" s="2">
        <f t="shared" ref="N10:N17" ca="1" si="10">(Pn/(nSer*nPar))*Rth</f>
        <v>9.7222222222222232</v>
      </c>
      <c r="O10" s="2">
        <f t="shared" ref="O10:O17" ca="1" si="11">SQRT(Pmax*Rx)*nSer</f>
        <v>97.979589711327122</v>
      </c>
    </row>
    <row r="11" spans="1:15">
      <c r="A11" t="s">
        <v>1</v>
      </c>
      <c r="B11">
        <v>2000</v>
      </c>
      <c r="C11" s="1">
        <f t="shared" ref="C11:C17" ca="1" si="12">U/(_R9min+Rn)</f>
        <v>2.5000000000000001E-2</v>
      </c>
      <c r="D11" s="3">
        <f t="shared" ca="1" si="0"/>
        <v>50</v>
      </c>
      <c r="E11" s="2">
        <f t="shared" ca="1" si="1"/>
        <v>1.2500000000000002</v>
      </c>
      <c r="F11" s="2">
        <f ca="1">Rtol/(Rn*Tk*10^-6)</f>
        <v>625</v>
      </c>
      <c r="G11" s="2">
        <f t="shared" ca="1" si="3"/>
        <v>0.28000000000000003</v>
      </c>
      <c r="H11" s="2">
        <f t="shared" ca="1" si="4"/>
        <v>2.0833333333333339</v>
      </c>
      <c r="I11" s="2">
        <f t="shared" ca="1" si="5"/>
        <v>0.50505050505050508</v>
      </c>
      <c r="J11" s="3">
        <f t="shared" si="6"/>
        <v>3</v>
      </c>
      <c r="K11" s="2">
        <f t="shared" ca="1" si="7"/>
        <v>58.333333333333343</v>
      </c>
      <c r="L11" s="3">
        <f t="shared" ca="1" si="8"/>
        <v>1</v>
      </c>
      <c r="M11">
        <f t="shared" ca="1" si="9"/>
        <v>8</v>
      </c>
      <c r="N11" s="2">
        <f t="shared" ca="1" si="10"/>
        <v>21.875000000000004</v>
      </c>
      <c r="O11" s="2">
        <f t="shared" ca="1" si="11"/>
        <v>97.979589711327122</v>
      </c>
    </row>
    <row r="12" spans="1:15">
      <c r="A12" t="s">
        <v>2</v>
      </c>
      <c r="B12">
        <v>4000</v>
      </c>
      <c r="C12" s="1">
        <f t="shared" ca="1" si="12"/>
        <v>1.6666666666666666E-2</v>
      </c>
      <c r="D12" s="3">
        <f t="shared" ca="1" si="0"/>
        <v>66.666666666666671</v>
      </c>
      <c r="E12" s="2">
        <f t="shared" ca="1" si="1"/>
        <v>1.1111111111111112</v>
      </c>
      <c r="F12" s="2">
        <f t="shared" ca="1" si="2"/>
        <v>312.5</v>
      </c>
      <c r="G12" s="2">
        <f t="shared" ca="1" si="3"/>
        <v>0.49777777777777782</v>
      </c>
      <c r="H12" s="2">
        <f t="shared" ca="1" si="4"/>
        <v>1.8518518518518521</v>
      </c>
      <c r="I12" s="2">
        <f t="shared" ca="1" si="5"/>
        <v>0.67340067340067344</v>
      </c>
      <c r="J12" s="3">
        <f t="shared" si="6"/>
        <v>2</v>
      </c>
      <c r="K12" s="2">
        <f t="shared" ca="1" si="7"/>
        <v>77.777777777777786</v>
      </c>
      <c r="L12" s="3">
        <f t="shared" ca="1" si="8"/>
        <v>1</v>
      </c>
      <c r="M12">
        <f t="shared" ca="1" si="9"/>
        <v>4</v>
      </c>
      <c r="N12" s="2">
        <f t="shared" ca="1" si="10"/>
        <v>38.888888888888893</v>
      </c>
      <c r="O12" s="2">
        <f t="shared" ca="1" si="11"/>
        <v>97.979589711327122</v>
      </c>
    </row>
    <row r="13" spans="1:15">
      <c r="A13" t="s">
        <v>3</v>
      </c>
      <c r="B13">
        <v>8000</v>
      </c>
      <c r="C13" s="1">
        <f t="shared" ca="1" si="12"/>
        <v>0.01</v>
      </c>
      <c r="D13" s="3">
        <f t="shared" ca="1" si="0"/>
        <v>80</v>
      </c>
      <c r="E13" s="2">
        <f t="shared" ca="1" si="1"/>
        <v>0.8</v>
      </c>
      <c r="F13" s="2">
        <f t="shared" ca="1" si="2"/>
        <v>156.25</v>
      </c>
      <c r="G13" s="2">
        <f t="shared" ca="1" si="3"/>
        <v>0.71679999999999999</v>
      </c>
      <c r="H13" s="2">
        <f t="shared" ca="1" si="4"/>
        <v>1.3333333333333335</v>
      </c>
      <c r="I13" s="2">
        <f t="shared" ca="1" si="5"/>
        <v>0.80808080808080807</v>
      </c>
      <c r="J13" s="3">
        <f t="shared" si="6"/>
        <v>2</v>
      </c>
      <c r="K13" s="2">
        <f t="shared" ca="1" si="7"/>
        <v>56</v>
      </c>
      <c r="L13" s="3">
        <f t="shared" ca="1" si="8"/>
        <v>1</v>
      </c>
      <c r="M13">
        <f t="shared" ca="1" si="9"/>
        <v>2</v>
      </c>
      <c r="N13" s="2">
        <f t="shared" ca="1" si="10"/>
        <v>56</v>
      </c>
      <c r="O13" s="2">
        <f t="shared" ca="1" si="11"/>
        <v>97.979589711327122</v>
      </c>
    </row>
    <row r="14" spans="1:15">
      <c r="A14" t="s">
        <v>4</v>
      </c>
      <c r="B14">
        <v>16000</v>
      </c>
      <c r="C14" s="1">
        <f t="shared" ca="1" si="12"/>
        <v>5.5555555555555558E-3</v>
      </c>
      <c r="D14" s="3">
        <f t="shared" ca="1" si="0"/>
        <v>88.888888888888886</v>
      </c>
      <c r="E14" s="2">
        <f t="shared" ca="1" si="1"/>
        <v>0.49382716049382719</v>
      </c>
      <c r="F14" s="2">
        <f t="shared" ca="1" si="2"/>
        <v>78.125</v>
      </c>
      <c r="G14" s="2">
        <f t="shared" ca="1" si="3"/>
        <v>0.88493827160493843</v>
      </c>
      <c r="H14" s="2">
        <f t="shared" ca="1" si="4"/>
        <v>0.82304526748971196</v>
      </c>
      <c r="I14" s="2">
        <f t="shared" ca="1" si="5"/>
        <v>0.89786756453423122</v>
      </c>
      <c r="J14" s="3">
        <f t="shared" si="6"/>
        <v>1</v>
      </c>
      <c r="K14" s="2">
        <f t="shared" ca="1" si="7"/>
        <v>69.135802469135811</v>
      </c>
      <c r="L14" s="3">
        <f t="shared" ca="1" si="8"/>
        <v>1</v>
      </c>
      <c r="M14">
        <f t="shared" ca="1" si="9"/>
        <v>1</v>
      </c>
      <c r="N14" s="2">
        <f t="shared" ca="1" si="10"/>
        <v>69.135802469135811</v>
      </c>
      <c r="O14" s="2">
        <f t="shared" ca="1" si="11"/>
        <v>97.979589711327122</v>
      </c>
    </row>
    <row r="15" spans="1:15">
      <c r="A15" t="s">
        <v>5</v>
      </c>
      <c r="B15">
        <v>32000</v>
      </c>
      <c r="C15" s="1">
        <f t="shared" ca="1" si="12"/>
        <v>2.9411764705882353E-3</v>
      </c>
      <c r="D15" s="3">
        <f t="shared" ca="1" si="0"/>
        <v>94.117647058823522</v>
      </c>
      <c r="E15" s="2">
        <f t="shared" ca="1" si="1"/>
        <v>0.27681660899653976</v>
      </c>
      <c r="F15" s="2">
        <f t="shared" ca="1" si="2"/>
        <v>39.0625</v>
      </c>
      <c r="G15" s="2">
        <f t="shared" ca="1" si="3"/>
        <v>0.99211072664359856</v>
      </c>
      <c r="H15" s="2">
        <f t="shared" ca="1" si="4"/>
        <v>0.46136101499423293</v>
      </c>
      <c r="I15" s="2">
        <f t="shared" ca="1" si="5"/>
        <v>0.95068330362448006</v>
      </c>
      <c r="J15" s="3">
        <f t="shared" si="6"/>
        <v>1</v>
      </c>
      <c r="K15" s="2">
        <f t="shared" ca="1" si="7"/>
        <v>38.754325259515568</v>
      </c>
      <c r="L15" s="3">
        <f t="shared" ca="1" si="8"/>
        <v>2</v>
      </c>
      <c r="M15">
        <f t="shared" ca="1" si="9"/>
        <v>1</v>
      </c>
      <c r="N15" s="2">
        <f t="shared" ca="1" si="10"/>
        <v>19.377162629757784</v>
      </c>
      <c r="O15" s="2">
        <f t="shared" ca="1" si="11"/>
        <v>195.95917942265424</v>
      </c>
    </row>
    <row r="16" spans="1:15">
      <c r="A16" t="s">
        <v>6</v>
      </c>
      <c r="B16">
        <v>64000</v>
      </c>
      <c r="C16" s="1">
        <f t="shared" ca="1" si="12"/>
        <v>1.5151515151515152E-3</v>
      </c>
      <c r="D16" s="3">
        <f t="shared" ca="1" si="0"/>
        <v>96.969696969696969</v>
      </c>
      <c r="E16" s="2">
        <f t="shared" ca="1" si="1"/>
        <v>0.14692378328741965</v>
      </c>
      <c r="F16" s="2">
        <f t="shared" ca="1" si="2"/>
        <v>19.53125</v>
      </c>
      <c r="G16" s="2">
        <f t="shared" ca="1" si="3"/>
        <v>1.053149678604224</v>
      </c>
      <c r="H16" s="2">
        <f t="shared" ca="1" si="4"/>
        <v>0.24487297214569942</v>
      </c>
      <c r="I16" s="2">
        <f t="shared" ca="1" si="5"/>
        <v>0.97949188858279768</v>
      </c>
      <c r="J16" s="3">
        <f t="shared" si="6"/>
        <v>2</v>
      </c>
      <c r="K16" s="2">
        <f t="shared" ca="1" si="7"/>
        <v>10.284664830119375</v>
      </c>
      <c r="L16" s="3">
        <f t="shared" ca="1" si="8"/>
        <v>4</v>
      </c>
      <c r="M16">
        <f t="shared" ca="1" si="9"/>
        <v>1</v>
      </c>
      <c r="N16" s="2">
        <f t="shared" ca="1" si="10"/>
        <v>5.1423324150596876</v>
      </c>
      <c r="O16" s="2">
        <f t="shared" ca="1" si="11"/>
        <v>391.91835884530849</v>
      </c>
    </row>
    <row r="17" spans="1:16">
      <c r="A17" t="s">
        <v>7</v>
      </c>
      <c r="B17">
        <v>128000</v>
      </c>
      <c r="C17" s="1">
        <f t="shared" ca="1" si="12"/>
        <v>7.6923076923076923E-4</v>
      </c>
      <c r="D17" s="3">
        <f t="shared" ca="1" si="0"/>
        <v>98.461538461538467</v>
      </c>
      <c r="E17" s="2">
        <f t="shared" ca="1" si="1"/>
        <v>7.5739644970414188E-2</v>
      </c>
      <c r="F17" s="2">
        <f t="shared" ca="1" si="2"/>
        <v>9.765625</v>
      </c>
      <c r="G17" s="2">
        <f t="shared" ca="1" si="3"/>
        <v>1.0858035502958576</v>
      </c>
      <c r="H17" s="2">
        <f t="shared" ca="1" si="4"/>
        <v>0.12623274161735698</v>
      </c>
      <c r="I17" s="2">
        <f t="shared" ca="1" si="5"/>
        <v>0.99456099456099467</v>
      </c>
      <c r="J17" s="3">
        <f t="shared" si="6"/>
        <v>2</v>
      </c>
      <c r="K17" s="2">
        <f t="shared" ca="1" si="7"/>
        <v>5.3017751479289927</v>
      </c>
      <c r="L17" s="3">
        <f t="shared" ca="1" si="8"/>
        <v>8</v>
      </c>
      <c r="M17">
        <f t="shared" ca="1" si="9"/>
        <v>1</v>
      </c>
      <c r="N17" s="2">
        <f t="shared" ca="1" si="10"/>
        <v>1.3254437869822482</v>
      </c>
      <c r="O17" s="2">
        <f t="shared" ca="1" si="11"/>
        <v>783.83671769061698</v>
      </c>
    </row>
    <row r="18" spans="1:16">
      <c r="D18" s="3"/>
      <c r="M18">
        <f ca="1">SUMPRODUCT(nSer,nPar)</f>
        <v>77</v>
      </c>
    </row>
    <row r="19" spans="1:16">
      <c r="B19" s="1"/>
      <c r="G19" s="1"/>
      <c r="H19"/>
      <c r="I19"/>
      <c r="J19"/>
    </row>
    <row r="20" spans="1:16">
      <c r="B20" s="1"/>
      <c r="F20" t="str">
        <f>F6</f>
        <v>Tk [ppm/K]</v>
      </c>
      <c r="G20" t="str">
        <f>G6</f>
        <v>Rth [K/W]</v>
      </c>
      <c r="H20" t="str">
        <f>H6</f>
        <v>Pmax [W]</v>
      </c>
      <c r="I20" t="str">
        <f>I6</f>
        <v>Urms [V]</v>
      </c>
      <c r="J20"/>
    </row>
    <row r="21" spans="1:16">
      <c r="A21" s="3" t="s">
        <v>32</v>
      </c>
      <c r="B21" s="1"/>
      <c r="F21">
        <v>25</v>
      </c>
      <c r="G21">
        <v>20</v>
      </c>
      <c r="H21">
        <v>0.25</v>
      </c>
      <c r="I21">
        <v>63</v>
      </c>
      <c r="J21"/>
    </row>
    <row r="22" spans="1:16">
      <c r="B22" t="str">
        <f t="shared" ref="B22:O22" si="13">B8</f>
        <v>Rn</v>
      </c>
      <c r="C22" t="str">
        <f t="shared" si="13"/>
        <v>In</v>
      </c>
      <c r="D22" t="str">
        <f t="shared" si="13"/>
        <v>Un</v>
      </c>
      <c r="E22" t="str">
        <f t="shared" si="13"/>
        <v>Pn</v>
      </c>
      <c r="F22" t="str">
        <f t="shared" si="13"/>
        <v>dT</v>
      </c>
      <c r="G22" t="str">
        <f t="shared" si="13"/>
        <v>nT</v>
      </c>
      <c r="H22" t="str">
        <f t="shared" si="13"/>
        <v>nP</v>
      </c>
      <c r="I22" t="str">
        <f t="shared" si="13"/>
        <v>nU</v>
      </c>
      <c r="J22" t="str">
        <f t="shared" si="13"/>
        <v>nEzl</v>
      </c>
      <c r="K22" t="str">
        <f t="shared" si="13"/>
        <v>Tezl</v>
      </c>
      <c r="L22" t="str">
        <f t="shared" si="13"/>
        <v>nSer</v>
      </c>
      <c r="M22" t="str">
        <f t="shared" si="13"/>
        <v>nPar</v>
      </c>
      <c r="N22" t="str">
        <f t="shared" si="13"/>
        <v>Tsp</v>
      </c>
      <c r="O22" t="str">
        <f t="shared" si="13"/>
        <v>RCWV</v>
      </c>
    </row>
    <row r="23" spans="1:16">
      <c r="A23" t="str">
        <f t="shared" ref="A23:E29" si="14">A9</f>
        <v>R9min</v>
      </c>
      <c r="B23">
        <f t="shared" si="14"/>
        <v>2000</v>
      </c>
      <c r="C23" s="1">
        <f t="shared" si="14"/>
        <v>0.05</v>
      </c>
      <c r="D23" s="3">
        <f t="shared" si="14"/>
        <v>100</v>
      </c>
      <c r="E23" s="2">
        <f t="shared" si="14"/>
        <v>5.0000000000000009</v>
      </c>
      <c r="F23" s="2">
        <f ca="1">Rtol/(Rn_2*Tk_2*10^-6)</f>
        <v>1250</v>
      </c>
      <c r="G23" s="2">
        <f ca="1">Rth_2*Pn_2/dT_2</f>
        <v>8.0000000000000016E-2</v>
      </c>
      <c r="H23" s="2">
        <f ca="1">Pn_2/Pmax_2</f>
        <v>20.000000000000004</v>
      </c>
      <c r="I23" s="2">
        <f ca="1">Un_2/Urms_2</f>
        <v>1.5873015873015872</v>
      </c>
      <c r="J23" s="3">
        <f ca="1">ROUNDUP(MAX(1,G23:I23),0)</f>
        <v>20</v>
      </c>
      <c r="K23" s="2">
        <f ca="1">Pn_2/nEzl_2*Rth_2</f>
        <v>5.0000000000000009</v>
      </c>
      <c r="L23" s="3">
        <f ca="1">ROUNDUP(MAX(1,Rn_2/Rx,I23),0)</f>
        <v>2</v>
      </c>
      <c r="M23">
        <f ca="1">ROUNDUP(MAX(1,nSer_2*Rx/Rn_2),0)</f>
        <v>16</v>
      </c>
      <c r="N23" s="2">
        <f ca="1">(Pn_2/(nSer_2*nPar_2))*Rth_2</f>
        <v>3.1250000000000004</v>
      </c>
      <c r="O23" s="2">
        <f ca="1">SQRT(Pmax_2*Rx)*nSer_2</f>
        <v>126.49110640673517</v>
      </c>
      <c r="P23" s="2"/>
    </row>
    <row r="24" spans="1:16">
      <c r="A24" t="str">
        <f t="shared" si="14"/>
        <v>R1</v>
      </c>
      <c r="B24">
        <f t="shared" si="14"/>
        <v>1000</v>
      </c>
      <c r="C24" s="1">
        <f t="shared" si="14"/>
        <v>3.3333333333333333E-2</v>
      </c>
      <c r="D24" s="3">
        <f t="shared" si="14"/>
        <v>33.333333333333336</v>
      </c>
      <c r="E24" s="2">
        <f t="shared" si="14"/>
        <v>1.1111111111111112</v>
      </c>
      <c r="F24" s="2">
        <f t="shared" ref="F24:F31" ca="1" si="15">Rtol/(Rn_2*Tk_2*10^-6)</f>
        <v>2500</v>
      </c>
      <c r="G24" s="2">
        <f t="shared" ref="G24:G31" ca="1" si="16">Rth_2*Pn_2/dT_2</f>
        <v>8.8888888888888889E-3</v>
      </c>
      <c r="H24" s="2">
        <f t="shared" ref="H24:H31" ca="1" si="17">Pn_2/Pmax_2</f>
        <v>4.4444444444444446</v>
      </c>
      <c r="I24" s="2">
        <f t="shared" ref="I24:I31" ca="1" si="18">Un_2/Urms_2</f>
        <v>0.52910052910052918</v>
      </c>
      <c r="J24" s="3">
        <f t="shared" ref="J24:J31" si="19">ROUNDUP(MAX(1,G24,H24,I24),0)</f>
        <v>5</v>
      </c>
      <c r="K24" s="2">
        <f t="shared" ref="K24:K31" ca="1" si="20">Pn_2/nEzl_2*Rth_2</f>
        <v>4.4444444444444446</v>
      </c>
      <c r="L24" s="3">
        <f t="shared" ref="L24:L31" ca="1" si="21">ROUNDUP(MAX(1,Rn_2/Rx,I24),0)</f>
        <v>1</v>
      </c>
      <c r="M24">
        <f t="shared" ref="M24:M31" ca="1" si="22">ROUNDUP(MAX(1,nSer_2*Rx/Rn_2),0)</f>
        <v>16</v>
      </c>
      <c r="N24" s="2">
        <f t="shared" ref="N24:N31" ca="1" si="23">(Pn_2/(nSer_2*nPar_2))*Rth_2</f>
        <v>1.3888888888888888</v>
      </c>
      <c r="O24" s="2">
        <f t="shared" ref="O24:O31" ca="1" si="24">SQRT(Pmax_2*Rx)*nSer_2</f>
        <v>63.245553203367585</v>
      </c>
      <c r="P24" s="2"/>
    </row>
    <row r="25" spans="1:16">
      <c r="A25" t="str">
        <f t="shared" si="14"/>
        <v>R2</v>
      </c>
      <c r="B25">
        <f t="shared" si="14"/>
        <v>2000</v>
      </c>
      <c r="C25" s="1">
        <f t="shared" si="14"/>
        <v>2.5000000000000001E-2</v>
      </c>
      <c r="D25" s="3">
        <f t="shared" si="14"/>
        <v>50</v>
      </c>
      <c r="E25" s="2">
        <f t="shared" si="14"/>
        <v>1.2500000000000002</v>
      </c>
      <c r="F25" s="2">
        <f t="shared" ca="1" si="15"/>
        <v>1250</v>
      </c>
      <c r="G25" s="2">
        <f t="shared" ca="1" si="16"/>
        <v>2.0000000000000004E-2</v>
      </c>
      <c r="H25" s="2">
        <f t="shared" ca="1" si="17"/>
        <v>5.0000000000000009</v>
      </c>
      <c r="I25" s="2">
        <f t="shared" ca="1" si="18"/>
        <v>0.79365079365079361</v>
      </c>
      <c r="J25" s="3">
        <f t="shared" si="19"/>
        <v>5</v>
      </c>
      <c r="K25" s="2">
        <f t="shared" ca="1" si="20"/>
        <v>5.0000000000000009</v>
      </c>
      <c r="L25" s="3">
        <f t="shared" ca="1" si="21"/>
        <v>1</v>
      </c>
      <c r="M25">
        <f t="shared" ca="1" si="22"/>
        <v>8</v>
      </c>
      <c r="N25" s="2">
        <f t="shared" ca="1" si="23"/>
        <v>3.1250000000000004</v>
      </c>
      <c r="O25" s="2">
        <f t="shared" ca="1" si="24"/>
        <v>63.245553203367585</v>
      </c>
      <c r="P25" s="2"/>
    </row>
    <row r="26" spans="1:16">
      <c r="A26" t="str">
        <f t="shared" si="14"/>
        <v>R3</v>
      </c>
      <c r="B26">
        <f t="shared" si="14"/>
        <v>4000</v>
      </c>
      <c r="C26" s="1">
        <f t="shared" si="14"/>
        <v>1.6666666666666666E-2</v>
      </c>
      <c r="D26" s="3">
        <f t="shared" si="14"/>
        <v>66.666666666666671</v>
      </c>
      <c r="E26" s="2">
        <f t="shared" si="14"/>
        <v>1.1111111111111112</v>
      </c>
      <c r="F26" s="2">
        <f t="shared" ca="1" si="15"/>
        <v>625</v>
      </c>
      <c r="G26" s="2">
        <f t="shared" ca="1" si="16"/>
        <v>3.5555555555555556E-2</v>
      </c>
      <c r="H26" s="2">
        <f t="shared" ca="1" si="17"/>
        <v>4.4444444444444446</v>
      </c>
      <c r="I26" s="2">
        <f t="shared" ca="1" si="18"/>
        <v>1.0582010582010584</v>
      </c>
      <c r="J26" s="3">
        <f t="shared" si="19"/>
        <v>5</v>
      </c>
      <c r="K26" s="2">
        <f t="shared" ca="1" si="20"/>
        <v>4.4444444444444446</v>
      </c>
      <c r="L26" s="3">
        <f t="shared" ca="1" si="21"/>
        <v>2</v>
      </c>
      <c r="M26">
        <f t="shared" ca="1" si="22"/>
        <v>8</v>
      </c>
      <c r="N26" s="2">
        <f t="shared" ca="1" si="23"/>
        <v>1.3888888888888888</v>
      </c>
      <c r="O26" s="2">
        <f t="shared" ca="1" si="24"/>
        <v>126.49110640673517</v>
      </c>
      <c r="P26" s="2"/>
    </row>
    <row r="27" spans="1:16">
      <c r="A27" t="str">
        <f t="shared" si="14"/>
        <v>R4</v>
      </c>
      <c r="B27">
        <f t="shared" si="14"/>
        <v>8000</v>
      </c>
      <c r="C27" s="1">
        <f t="shared" si="14"/>
        <v>0.01</v>
      </c>
      <c r="D27" s="3">
        <f t="shared" si="14"/>
        <v>80</v>
      </c>
      <c r="E27" s="2">
        <f t="shared" si="14"/>
        <v>0.8</v>
      </c>
      <c r="F27" s="2">
        <f t="shared" ca="1" si="15"/>
        <v>312.5</v>
      </c>
      <c r="G27" s="2">
        <f t="shared" ca="1" si="16"/>
        <v>5.1200000000000002E-2</v>
      </c>
      <c r="H27" s="2">
        <f t="shared" ca="1" si="17"/>
        <v>3.2</v>
      </c>
      <c r="I27" s="2">
        <f t="shared" ca="1" si="18"/>
        <v>1.2698412698412698</v>
      </c>
      <c r="J27" s="3">
        <f t="shared" si="19"/>
        <v>4</v>
      </c>
      <c r="K27" s="2">
        <f t="shared" ca="1" si="20"/>
        <v>4</v>
      </c>
      <c r="L27" s="3">
        <f t="shared" ca="1" si="21"/>
        <v>2</v>
      </c>
      <c r="M27">
        <f t="shared" ca="1" si="22"/>
        <v>4</v>
      </c>
      <c r="N27" s="2">
        <f t="shared" ca="1" si="23"/>
        <v>2</v>
      </c>
      <c r="O27" s="2">
        <f t="shared" ca="1" si="24"/>
        <v>126.49110640673517</v>
      </c>
      <c r="P27" s="2"/>
    </row>
    <row r="28" spans="1:16">
      <c r="A28" t="str">
        <f t="shared" si="14"/>
        <v>R5</v>
      </c>
      <c r="B28">
        <f t="shared" si="14"/>
        <v>16000</v>
      </c>
      <c r="C28" s="1">
        <f t="shared" si="14"/>
        <v>5.5555555555555558E-3</v>
      </c>
      <c r="D28" s="3">
        <f t="shared" si="14"/>
        <v>88.888888888888886</v>
      </c>
      <c r="E28" s="2">
        <f t="shared" si="14"/>
        <v>0.49382716049382719</v>
      </c>
      <c r="F28" s="2">
        <f t="shared" ca="1" si="15"/>
        <v>156.25</v>
      </c>
      <c r="G28" s="2">
        <f t="shared" ca="1" si="16"/>
        <v>6.3209876543209878E-2</v>
      </c>
      <c r="H28" s="2">
        <f t="shared" ca="1" si="17"/>
        <v>1.9753086419753088</v>
      </c>
      <c r="I28" s="2">
        <f t="shared" ca="1" si="18"/>
        <v>1.4109347442680775</v>
      </c>
      <c r="J28" s="3">
        <f t="shared" si="19"/>
        <v>2</v>
      </c>
      <c r="K28" s="2">
        <f t="shared" ca="1" si="20"/>
        <v>4.9382716049382722</v>
      </c>
      <c r="L28" s="3">
        <f t="shared" ca="1" si="21"/>
        <v>2</v>
      </c>
      <c r="M28">
        <f t="shared" ca="1" si="22"/>
        <v>2</v>
      </c>
      <c r="N28" s="2">
        <f t="shared" ca="1" si="23"/>
        <v>2.4691358024691361</v>
      </c>
      <c r="O28" s="2">
        <f t="shared" ca="1" si="24"/>
        <v>126.49110640673517</v>
      </c>
      <c r="P28" s="2"/>
    </row>
    <row r="29" spans="1:16">
      <c r="A29" t="str">
        <f t="shared" si="14"/>
        <v>R6</v>
      </c>
      <c r="B29">
        <f t="shared" si="14"/>
        <v>32000</v>
      </c>
      <c r="C29" s="1">
        <f t="shared" si="14"/>
        <v>2.9411764705882353E-3</v>
      </c>
      <c r="D29" s="3">
        <f t="shared" si="14"/>
        <v>94.117647058823522</v>
      </c>
      <c r="E29" s="2">
        <f t="shared" si="14"/>
        <v>0.27681660899653976</v>
      </c>
      <c r="F29" s="2">
        <f t="shared" ca="1" si="15"/>
        <v>78.125</v>
      </c>
      <c r="G29" s="2">
        <f t="shared" ca="1" si="16"/>
        <v>7.0865051903114179E-2</v>
      </c>
      <c r="H29" s="2">
        <f t="shared" ca="1" si="17"/>
        <v>1.107266435986159</v>
      </c>
      <c r="I29" s="2">
        <f t="shared" ca="1" si="18"/>
        <v>1.4939309056956114</v>
      </c>
      <c r="J29" s="3">
        <f t="shared" si="19"/>
        <v>2</v>
      </c>
      <c r="K29" s="2">
        <f t="shared" ca="1" si="20"/>
        <v>2.7681660899653977</v>
      </c>
      <c r="L29" s="3">
        <f t="shared" ca="1" si="21"/>
        <v>2</v>
      </c>
      <c r="M29">
        <f t="shared" ca="1" si="22"/>
        <v>1</v>
      </c>
      <c r="N29" s="2">
        <f t="shared" ca="1" si="23"/>
        <v>2.7681660899653977</v>
      </c>
      <c r="O29" s="2">
        <f t="shared" ca="1" si="24"/>
        <v>126.49110640673517</v>
      </c>
      <c r="P29" s="2"/>
    </row>
    <row r="30" spans="1:16">
      <c r="A30" t="str">
        <f t="shared" ref="A30:E31" si="25">A16</f>
        <v>R7</v>
      </c>
      <c r="B30">
        <f t="shared" si="25"/>
        <v>64000</v>
      </c>
      <c r="C30" s="1">
        <f t="shared" si="25"/>
        <v>1.5151515151515152E-3</v>
      </c>
      <c r="D30" s="3">
        <f t="shared" si="25"/>
        <v>96.969696969696969</v>
      </c>
      <c r="E30" s="2">
        <f t="shared" si="25"/>
        <v>0.14692378328741965</v>
      </c>
      <c r="F30" s="2">
        <f t="shared" ca="1" si="15"/>
        <v>39.0625</v>
      </c>
      <c r="G30" s="2">
        <f t="shared" ca="1" si="16"/>
        <v>7.522497704315885E-2</v>
      </c>
      <c r="H30" s="2">
        <f t="shared" ca="1" si="17"/>
        <v>0.58769513314967858</v>
      </c>
      <c r="I30" s="2">
        <f t="shared" ca="1" si="18"/>
        <v>1.5392015392015392</v>
      </c>
      <c r="J30" s="3">
        <f t="shared" si="19"/>
        <v>2</v>
      </c>
      <c r="K30" s="2">
        <f t="shared" ca="1" si="20"/>
        <v>1.4692378328741964</v>
      </c>
      <c r="L30" s="3">
        <f t="shared" ca="1" si="21"/>
        <v>4</v>
      </c>
      <c r="M30">
        <f t="shared" ca="1" si="22"/>
        <v>1</v>
      </c>
      <c r="N30" s="2">
        <f t="shared" ca="1" si="23"/>
        <v>0.7346189164370982</v>
      </c>
      <c r="O30" s="2">
        <f t="shared" ca="1" si="24"/>
        <v>252.98221281347034</v>
      </c>
      <c r="P30" s="2"/>
    </row>
    <row r="31" spans="1:16">
      <c r="A31" t="str">
        <f t="shared" si="25"/>
        <v>R8</v>
      </c>
      <c r="B31">
        <f t="shared" si="25"/>
        <v>128000</v>
      </c>
      <c r="C31" s="1">
        <f t="shared" si="25"/>
        <v>7.6923076923076923E-4</v>
      </c>
      <c r="D31" s="3">
        <f t="shared" si="25"/>
        <v>98.461538461538467</v>
      </c>
      <c r="E31" s="2">
        <f t="shared" si="25"/>
        <v>7.5739644970414188E-2</v>
      </c>
      <c r="F31" s="2">
        <f t="shared" ca="1" si="15"/>
        <v>19.53125</v>
      </c>
      <c r="G31" s="2">
        <f t="shared" ca="1" si="16"/>
        <v>7.7557396449704136E-2</v>
      </c>
      <c r="H31" s="2">
        <f t="shared" ca="1" si="17"/>
        <v>0.30295857988165675</v>
      </c>
      <c r="I31" s="2">
        <f t="shared" ca="1" si="18"/>
        <v>1.5628815628815629</v>
      </c>
      <c r="J31" s="3">
        <f t="shared" si="19"/>
        <v>2</v>
      </c>
      <c r="K31" s="2">
        <f t="shared" ca="1" si="20"/>
        <v>0.75739644970414188</v>
      </c>
      <c r="L31" s="3">
        <f t="shared" ca="1" si="21"/>
        <v>8</v>
      </c>
      <c r="M31">
        <f t="shared" ca="1" si="22"/>
        <v>1</v>
      </c>
      <c r="N31" s="2">
        <f t="shared" ca="1" si="23"/>
        <v>0.18934911242603547</v>
      </c>
      <c r="O31" s="2">
        <f t="shared" ca="1" si="24"/>
        <v>505.96442562694068</v>
      </c>
      <c r="P31" s="2"/>
    </row>
    <row r="32" spans="1:16">
      <c r="D32" s="3"/>
      <c r="M32">
        <f ca="1">SUMPRODUCT(nSer_2,nPar_2)</f>
        <v>98</v>
      </c>
    </row>
    <row r="33" spans="3:3">
      <c r="C33"/>
    </row>
    <row r="34" spans="3:3">
      <c r="C34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29</vt:i4>
      </vt:variant>
    </vt:vector>
  </HeadingPairs>
  <TitlesOfParts>
    <vt:vector size="30" baseType="lpstr">
      <vt:lpstr>Tabelle1</vt:lpstr>
      <vt:lpstr>_R9min</vt:lpstr>
      <vt:lpstr>dT</vt:lpstr>
      <vt:lpstr>dT_2</vt:lpstr>
      <vt:lpstr>I</vt:lpstr>
      <vt:lpstr>In</vt:lpstr>
      <vt:lpstr>nEzl</vt:lpstr>
      <vt:lpstr>nEzl_2</vt:lpstr>
      <vt:lpstr>nP_2</vt:lpstr>
      <vt:lpstr>nPar</vt:lpstr>
      <vt:lpstr>nPar_2</vt:lpstr>
      <vt:lpstr>nSer</vt:lpstr>
      <vt:lpstr>nSer_2</vt:lpstr>
      <vt:lpstr>Pmax</vt:lpstr>
      <vt:lpstr>Pmax_2</vt:lpstr>
      <vt:lpstr>Pn</vt:lpstr>
      <vt:lpstr>Pn_2</vt:lpstr>
      <vt:lpstr>Rn</vt:lpstr>
      <vt:lpstr>Rn_2</vt:lpstr>
      <vt:lpstr>Rth</vt:lpstr>
      <vt:lpstr>Rth_2</vt:lpstr>
      <vt:lpstr>Rtol</vt:lpstr>
      <vt:lpstr>Rx</vt:lpstr>
      <vt:lpstr>Tk</vt:lpstr>
      <vt:lpstr>Tk_2</vt:lpstr>
      <vt:lpstr>U</vt:lpstr>
      <vt:lpstr>Un</vt:lpstr>
      <vt:lpstr>Un_2</vt:lpstr>
      <vt:lpstr>Urms</vt:lpstr>
      <vt:lpstr>Urms_2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</dc:creator>
  <cp:lastModifiedBy>schnadmin</cp:lastModifiedBy>
  <dcterms:created xsi:type="dcterms:W3CDTF">2012-06-18T15:05:38Z</dcterms:created>
  <dcterms:modified xsi:type="dcterms:W3CDTF">2012-06-23T21:44:08Z</dcterms:modified>
</cp:coreProperties>
</file>