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<sst xmlns="http://schemas.openxmlformats.org/spreadsheetml/2006/main" count="91" uniqueCount="91">
  <si>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15:11:56.357:</t>
  </si>
  <si>
    <t>Zeit in 0,1 s</t>
  </si>
  <si>
    <t>x in g</t>
  </si>
  <si>
    <t>y in g</t>
  </si>
  <si>
    <t>z in g</t>
  </si>
  <si>
    <t>z ohne Erdbeschleunigung</t>
  </si>
  <si>
    <t xml:space="preserve">81 04 C1 DA 01 CF </t>
  </si>
  <si>
    <t>15:11:56.463:</t>
  </si>
  <si>
    <t xml:space="preserve">01 03 41 F9 C1 C6 </t>
  </si>
  <si>
    <t>15:11:56.576:</t>
  </si>
  <si>
    <t xml:space="preserve">01 02 01 00 C1 C2 </t>
  </si>
  <si>
    <t>15:11:56.684:</t>
  </si>
  <si>
    <t xml:space="preserve">C1 03 41 FA C1 BD </t>
  </si>
  <si>
    <t>15:11:56.791:</t>
  </si>
  <si>
    <t xml:space="preserve">81 03 01 FB 01 B8 </t>
  </si>
  <si>
    <t>15:11:56.903:</t>
  </si>
  <si>
    <t xml:space="preserve">C1 03 41 FB C1 B5 </t>
  </si>
  <si>
    <t>15:11:57.013:</t>
  </si>
  <si>
    <t xml:space="preserve">C1 03 41 FA 81 B5 </t>
  </si>
  <si>
    <t>15:11:57.118:</t>
  </si>
  <si>
    <t xml:space="preserve">41 04 81 FB 81 B7 </t>
  </si>
  <si>
    <t>15:11:57.230:</t>
  </si>
  <si>
    <t xml:space="preserve">C1 04 41 FB 81 BC </t>
  </si>
  <si>
    <t>15:11:57.337:</t>
  </si>
  <si>
    <t xml:space="preserve">01 04 01 FC C1 C0 </t>
  </si>
  <si>
    <t>15:11:57.451:</t>
  </si>
  <si>
    <t xml:space="preserve">41 03 81 FA 01 C5 </t>
  </si>
  <si>
    <t>15:11:57.559:</t>
  </si>
  <si>
    <t xml:space="preserve">01 03 C1 F9 01 C7 </t>
  </si>
  <si>
    <t>15:11:57.666:</t>
  </si>
  <si>
    <t xml:space="preserve">01 03 81 FA C1 C6 </t>
  </si>
  <si>
    <t>15:11:57.777:</t>
  </si>
  <si>
    <t xml:space="preserve">C1 03 C1 FC 41 C2 </t>
  </si>
  <si>
    <t>15:11:57.889:</t>
  </si>
  <si>
    <t xml:space="preserve">C1 04 41 FD 41 BD </t>
  </si>
  <si>
    <t>15:11:57.994:</t>
  </si>
  <si>
    <t xml:space="preserve">41 04 41 FC 01 B9 </t>
  </si>
  <si>
    <t>15:11:58.106:</t>
  </si>
  <si>
    <t xml:space="preserve">01 04 41 FD 81 B6 </t>
  </si>
  <si>
    <t>15:11:58.212:</t>
  </si>
  <si>
    <t xml:space="preserve">01 04 01 FC 81 B5 </t>
  </si>
  <si>
    <t>15:11:58.326:</t>
  </si>
  <si>
    <t xml:space="preserve">41 04 01 FC 41 B8 </t>
  </si>
  <si>
    <t>15:11:58.434:</t>
  </si>
  <si>
    <t xml:space="preserve">01 03 81 FE C1 BD </t>
  </si>
  <si>
    <t>15:11:58.541:</t>
  </si>
  <si>
    <t xml:space="preserve">C1 01 41 FD 41 C1 </t>
  </si>
  <si>
    <t>15:11:58.653:</t>
  </si>
  <si>
    <t xml:space="preserve">81 02 41 FB 01 C6 </t>
  </si>
  <si>
    <t>15:11:58.763:</t>
  </si>
  <si>
    <t xml:space="preserve">C1 02 C1 FC 81 C7 </t>
  </si>
  <si>
    <t>15:11:58.870:</t>
  </si>
  <si>
    <t xml:space="preserve">81 03 81 FC 01 C5 </t>
  </si>
  <si>
    <t>15:11:58.981:</t>
  </si>
  <si>
    <t xml:space="preserve">C1 03 41 FB 01 C2 </t>
  </si>
  <si>
    <t>15:11:59.087:</t>
  </si>
  <si>
    <t xml:space="preserve">81 04 01 FC 41 BD </t>
  </si>
  <si>
    <t>15:11:59.199:</t>
  </si>
  <si>
    <t xml:space="preserve">01 05 C1 FB 41 BA </t>
  </si>
  <si>
    <t>15:11:59.309:</t>
  </si>
  <si>
    <t xml:space="preserve">41 05 81 FA 01 B7 </t>
  </si>
  <si>
    <t>15:11:59.416:</t>
  </si>
  <si>
    <t xml:space="preserve">01 04 81 FB 41 B8 </t>
  </si>
  <si>
    <t>15:11:59.528:</t>
  </si>
  <si>
    <t xml:space="preserve">81 04 41 FC 81 BA </t>
  </si>
  <si>
    <t>15:11:59.638:</t>
  </si>
  <si>
    <t xml:space="preserve">81 04 41 FB 01 BF </t>
  </si>
  <si>
    <t>15:11:59.744:</t>
  </si>
  <si>
    <t xml:space="preserve">81 03 41 FC 81 C1 </t>
  </si>
  <si>
    <t>15:11:59.856:</t>
  </si>
  <si>
    <t xml:space="preserve">C1 03 C1 FC C1 C4 </t>
  </si>
  <si>
    <t>15:11:59.962:</t>
  </si>
  <si>
    <t xml:space="preserve">81 03 41 FC 41 C7 </t>
  </si>
  <si>
    <t>15:12:00.076:</t>
  </si>
  <si>
    <t xml:space="preserve">01 03 41 FB 01 C4 </t>
  </si>
  <si>
    <t>15:12:00.184:</t>
  </si>
  <si>
    <t xml:space="preserve">81 02 01 FC C1 C0 </t>
  </si>
  <si>
    <t>15:12:00.291:</t>
  </si>
  <si>
    <t xml:space="preserve">01 03 C1 FC C1 BD </t>
  </si>
  <si>
    <t>15:12:00.403:</t>
  </si>
  <si>
    <t xml:space="preserve">01 03 41 FE 01 BB </t>
  </si>
  <si>
    <t>15:12:00.512:</t>
  </si>
  <si>
    <t xml:space="preserve">81 03 41 FD 81 B7 </t>
  </si>
  <si>
    <t>15:12:00.619:</t>
  </si>
  <si>
    <t xml:space="preserve">C1 03 41 FD 41 B9 </t>
  </si>
  <si>
    <t>15:12:00.730:</t>
  </si>
  <si>
    <t xml:space="preserve">81 04 01 FD 81 BB </t>
  </si>
  <si>
    <t>15:12:00.837:</t>
  </si>
  <si>
    <t xml:space="preserve">81 03 41 FC 41 BF </t>
  </si>
  <si>
    <t>15:12:00.951:</t>
  </si>
  <si>
    <t xml:space="preserve">01 02 81 FC C1 C2 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</si>
</sst>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8225"/>
          <c:w val="0.6095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Tabelle1!$N$1:$N$2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Tabelle1!$K$3:$K$45</c:f>
              <c:numCache/>
            </c:numRef>
          </c:xVal>
          <c:yVal>
            <c:numRef>
              <c:f>Tabelle1!$N$3:$N$45</c:f>
              <c:numCache/>
            </c:numRef>
          </c:yVal>
          <c:smooth val="1"/>
        </c:ser>
        <c:ser>
          <c:idx val="1"/>
          <c:order val="1"/>
          <c:tx>
            <c:strRef>
              <c:f>Tabelle1!$O$1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Tabelle1!$K$3:$K$45</c:f>
              <c:numCache/>
            </c:numRef>
          </c:xVal>
          <c:yVal>
            <c:numRef>
              <c:f>Tabelle1!$O$3:$O$45</c:f>
              <c:numCache/>
            </c:numRef>
          </c:yVal>
          <c:smooth val="1"/>
        </c:ser>
        <c:ser>
          <c:idx val="2"/>
          <c:order val="2"/>
          <c:tx>
            <c:strRef>
              <c:f>Tabelle1!$M$1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420E"/>
                </a:solidFill>
              </a:ln>
            </c:spPr>
          </c:marker>
          <c:xVal>
            <c:numRef>
              <c:f>Tabelle1!$K$3:$K$45</c:f>
              <c:numCache/>
            </c:numRef>
          </c:xVal>
          <c:yVal>
            <c:numRef>
              <c:f>Tabelle1!$M$3:$M$45</c:f>
              <c:numCache/>
            </c:numRef>
          </c:yVal>
          <c:smooth val="1"/>
        </c:ser>
        <c:axId val="42348513"/>
        <c:axId val="45592298"/>
      </c:scatterChart>
      <c:valAx>
        <c:axId val="42348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92298"/>
        <c:crossesAt val="0"/>
        <c:crossBetween val="midCat"/>
        <c:dispUnits/>
      </c:valAx>
      <c:valAx>
        <c:axId val="4559229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4851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581025</xdr:colOff>
      <xdr:row>10</xdr:row>
      <xdr:rowOff>76200</xdr:rowOff>
    </xdr:from>
    <xdr:to>
      <xdr:col>23</xdr:col>
      <xdr:colOff>714375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12020550" y="1695450"/>
        <a:ext cx="78486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6"/>
  <sheetViews>
    <sheetView tabSelected="1" workbookViewId="0" topLeftCell="A1">
      <selection activeCell="J28" sqref="J28"/>
    </sheetView>
  </sheetViews>
  <sheetFormatPr defaultColWidth="11.421875" defaultRowHeight="12.75"/>
  <cols>
    <col min="1" max="1" width="17.7109375" style="0" customWidth="1"/>
    <col min="2" max="2" width="17.28125" style="0" customWidth="1"/>
    <col min="3" max="3" width="1.421875" style="0" customWidth="1"/>
    <col min="4" max="4" width="8.57421875" style="0" customWidth="1"/>
    <col min="5" max="5" width="11.57421875" style="0" customWidth="1"/>
    <col min="6" max="6" width="17.00390625" style="0" customWidth="1"/>
    <col min="7" max="7" width="11.57421875" style="0" customWidth="1"/>
    <col min="8" max="8" width="5.421875" style="0" customWidth="1"/>
    <col min="9" max="9" width="11.140625" style="0" customWidth="1"/>
    <col min="10" max="11" width="20.28125" style="0" customWidth="1"/>
    <col min="12" max="12" width="11.57421875" style="0" customWidth="1"/>
    <col min="13" max="13" width="17.7109375" style="0" customWidth="1"/>
    <col min="14" max="16384" width="11.57421875" style="0" customWidth="1"/>
  </cols>
  <sheetData>
    <row r="1" spans="1:15" ht="12.75">
      <c r="A1" t="s">
        <v>0</v>
      </c>
      <c r="B1">
        <f>SUBSTITUTE(A2," ","")</f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</row>
    <row r="2" ht="12.75">
      <c r="A2" t="s">
        <v>6</v>
      </c>
    </row>
    <row r="3" spans="4:15" ht="12.75">
      <c r="D3">
        <f>MID(B1,1,2)</f>
        <v>0</v>
      </c>
      <c r="E3" t="str">
        <f>_XLL.HEXINBIN(D3,8)</f>
        <v>10000001</v>
      </c>
      <c r="K3">
        <v>0</v>
      </c>
      <c r="L3">
        <f>I4</f>
        <v>0.07200000000000001</v>
      </c>
      <c r="M3">
        <f>I6</f>
        <v>-0.596</v>
      </c>
      <c r="N3">
        <f>I8</f>
        <v>-0.784</v>
      </c>
      <c r="O3">
        <f>N3+1</f>
        <v>0.216</v>
      </c>
    </row>
    <row r="4" spans="1:15" ht="12.75">
      <c r="A4" t="s">
        <v>7</v>
      </c>
      <c r="D4">
        <f>MID(B1,3,2)</f>
        <v>0</v>
      </c>
      <c r="E4" t="str">
        <f>_XLL.HEXINBIN(D4,8)</f>
        <v>00000100</v>
      </c>
      <c r="F4">
        <f>(E4&amp;E3)</f>
        <v>0</v>
      </c>
      <c r="G4">
        <f>LEFT(F4,LEN(F4)-6)</f>
        <v>0</v>
      </c>
      <c r="H4">
        <f>_XLL.BININDEZ(G4)</f>
        <v>18</v>
      </c>
      <c r="I4">
        <f>H4*0.004</f>
        <v>0.07200000000000001</v>
      </c>
      <c r="K4">
        <v>1</v>
      </c>
      <c r="L4">
        <f ca="1">INDIRECT("I"&amp;0*9+4+9)</f>
        <v>0.048</v>
      </c>
      <c r="M4">
        <f ca="1">INDIRECT("I"&amp;0*9+6+9)</f>
        <v>-0.108</v>
      </c>
      <c r="N4">
        <f>I17</f>
        <v>-0.916</v>
      </c>
      <c r="O4">
        <f>N4+1</f>
        <v>0.084</v>
      </c>
    </row>
    <row r="5" spans="1:15" ht="12.75">
      <c r="A5" t="s">
        <v>8</v>
      </c>
      <c r="D5">
        <f>MID(B1,5,2)</f>
        <v>0</v>
      </c>
      <c r="E5" t="str">
        <f>_XLL.HEXINBIN(D5,8)</f>
        <v>11000001</v>
      </c>
      <c r="K5">
        <v>2</v>
      </c>
      <c r="L5">
        <f ca="1">INDIRECT("I"&amp;1*9+4+9)</f>
        <v>0.032</v>
      </c>
      <c r="M5">
        <f ca="1">INDIRECT("I"&amp;1*9+6+9)</f>
        <v>0</v>
      </c>
      <c r="N5">
        <f>I26</f>
        <v>-0.98</v>
      </c>
      <c r="O5">
        <f>N5+1</f>
        <v>0.02</v>
      </c>
    </row>
    <row r="6" spans="4:15" ht="12.75">
      <c r="D6">
        <f>MID(B1,7,2)</f>
        <v>0</v>
      </c>
      <c r="E6" t="str">
        <f>_XLL.HEXINBIN(D6,8)</f>
        <v>11011010</v>
      </c>
      <c r="F6">
        <f>(E6&amp;E5)</f>
        <v>0</v>
      </c>
      <c r="G6">
        <f>LEFT(F6,LEN(F6)-6)</f>
        <v>0</v>
      </c>
      <c r="H6">
        <f>_XLL.BININDEZ(G6)</f>
        <v>-149</v>
      </c>
      <c r="I6">
        <f>H6*0.004</f>
        <v>-0.596</v>
      </c>
      <c r="K6">
        <v>3</v>
      </c>
      <c r="L6">
        <f ca="1">INDIRECT("I"&amp;2*9+4+9)</f>
        <v>0.06</v>
      </c>
      <c r="M6">
        <f ca="1">INDIRECT("I"&amp;2*9+6+9)</f>
        <v>-0.092</v>
      </c>
      <c r="N6">
        <f>I35</f>
        <v>-1.06</v>
      </c>
      <c r="O6">
        <f>N6+1</f>
        <v>-0.0600000000000001</v>
      </c>
    </row>
    <row r="7" spans="1:15" ht="12.75">
      <c r="A7" t="s">
        <v>9</v>
      </c>
      <c r="D7">
        <f>MID(B1,9,2)</f>
        <v>0</v>
      </c>
      <c r="E7" t="str">
        <f>_XLL.HEXINBIN(D7,8)</f>
        <v>00000001</v>
      </c>
      <c r="K7">
        <v>4</v>
      </c>
      <c r="L7">
        <f ca="1">INDIRECT("I"&amp;3*9+4+9)</f>
        <v>0.056</v>
      </c>
      <c r="M7">
        <f ca="1">INDIRECT("I"&amp;3*9+6+9)</f>
        <v>-0.08</v>
      </c>
      <c r="N7">
        <f>I44</f>
        <v>-1.152</v>
      </c>
      <c r="O7">
        <f>N7+1</f>
        <v>-0.152</v>
      </c>
    </row>
    <row r="8" spans="1:15" ht="12.75">
      <c r="A8" t="s">
        <v>10</v>
      </c>
      <c r="D8">
        <f>MID(B1,11,2)</f>
        <v>0</v>
      </c>
      <c r="E8" t="str">
        <f>_XLL.HEXINBIN(D8,8)</f>
        <v>11001111</v>
      </c>
      <c r="F8">
        <f>(E8&amp;E7)</f>
        <v>0</v>
      </c>
      <c r="G8">
        <f>LEFT(F8,LEN(F8)-6)</f>
        <v>0</v>
      </c>
      <c r="H8">
        <f>_XLL.BININDEZ(G8)</f>
        <v>-196</v>
      </c>
      <c r="I8">
        <f>H8*0.004</f>
        <v>-0.784</v>
      </c>
      <c r="K8">
        <v>5</v>
      </c>
      <c r="L8">
        <f ca="1">INDIRECT("I"&amp;4*9+4+9)</f>
        <v>0.06</v>
      </c>
      <c r="M8">
        <f ca="1">INDIRECT("I"&amp;4*9+6+9)</f>
        <v>-0.076</v>
      </c>
      <c r="N8">
        <f>I53</f>
        <v>-1.188</v>
      </c>
      <c r="O8">
        <f>N8+1</f>
        <v>-0.188</v>
      </c>
    </row>
    <row r="9" spans="11:15" ht="12.75">
      <c r="K9">
        <v>6</v>
      </c>
      <c r="L9">
        <f ca="1">INDIRECT("I"&amp;5*9+4+9)</f>
        <v>0.06</v>
      </c>
      <c r="M9">
        <f ca="1">INDIRECT("I"&amp;5*9+6+9)</f>
        <v>-0.092</v>
      </c>
      <c r="N9">
        <f>I62</f>
        <v>-1.192</v>
      </c>
      <c r="O9">
        <f>N9+1</f>
        <v>-0.192</v>
      </c>
    </row>
    <row r="10" spans="1:15" ht="12.75">
      <c r="A10" t="s">
        <v>11</v>
      </c>
      <c r="B10">
        <f>SUBSTITUTE(A5," ","")</f>
        <v>0</v>
      </c>
      <c r="K10">
        <v>7</v>
      </c>
      <c r="L10">
        <f ca="1">INDIRECT("I"&amp;6*9+4+9)</f>
        <v>0.068</v>
      </c>
      <c r="M10">
        <f ca="1">INDIRECT("I"&amp;6*9+6+9)</f>
        <v>-0.07200000000000001</v>
      </c>
      <c r="N10">
        <f>I71</f>
        <v>-1.16</v>
      </c>
      <c r="O10">
        <f>N10+1</f>
        <v>-0.16</v>
      </c>
    </row>
    <row r="11" spans="1:15" ht="12.75">
      <c r="A11" t="s">
        <v>12</v>
      </c>
      <c r="K11">
        <v>8</v>
      </c>
      <c r="L11">
        <f ca="1">INDIRECT("I"&amp;7*9+4+9)</f>
        <v>0.076</v>
      </c>
      <c r="M11">
        <f ca="1">INDIRECT("I"&amp;7*9+6+9)</f>
        <v>-0.076</v>
      </c>
      <c r="N11">
        <f>I80</f>
        <v>-1.08</v>
      </c>
      <c r="O11">
        <f>N11+1</f>
        <v>-0.0800000000000001</v>
      </c>
    </row>
    <row r="12" spans="4:15" ht="12.75">
      <c r="D12">
        <f>MID(B10,1,2)</f>
        <v>0</v>
      </c>
      <c r="E12" t="str">
        <f>_XLL.HEXINBIN(D12,8)</f>
        <v>00000001</v>
      </c>
      <c r="K12">
        <v>9</v>
      </c>
      <c r="L12">
        <f ca="1">INDIRECT("I"&amp;8*9+4+9)</f>
        <v>0.064</v>
      </c>
      <c r="M12">
        <f ca="1">INDIRECT("I"&amp;8*9+6+9)</f>
        <v>-0.064</v>
      </c>
      <c r="N12">
        <f>I89</f>
        <v>-1.012</v>
      </c>
      <c r="O12">
        <f>N12+1</f>
        <v>-0.012</v>
      </c>
    </row>
    <row r="13" spans="1:15" ht="12.75">
      <c r="A13" t="s">
        <v>13</v>
      </c>
      <c r="D13">
        <f>MID(B10,3,2)</f>
        <v>0</v>
      </c>
      <c r="E13" t="str">
        <f>_XLL.HEXINBIN(D13,8)</f>
        <v>00000011</v>
      </c>
      <c r="F13">
        <f>(E13&amp;E12)</f>
        <v>0</v>
      </c>
      <c r="G13">
        <f>LEFT(F13,LEN(F13)-6)</f>
        <v>0</v>
      </c>
      <c r="H13">
        <f>_XLL.BININDEZ(G13)</f>
        <v>12</v>
      </c>
      <c r="I13">
        <f>H13*0.004</f>
        <v>0.048</v>
      </c>
      <c r="K13">
        <v>10</v>
      </c>
      <c r="L13">
        <f ca="1">INDIRECT("I"&amp;9*9+4+9)</f>
        <v>0.052000000000000005</v>
      </c>
      <c r="M13">
        <f ca="1">INDIRECT("I"&amp;9*9+6+9)</f>
        <v>-0.088</v>
      </c>
      <c r="N13">
        <f>I98</f>
        <v>-0.9440000000000001</v>
      </c>
      <c r="O13">
        <f>N13+1</f>
        <v>0.0559999999999999</v>
      </c>
    </row>
    <row r="14" spans="1:15" ht="12.75">
      <c r="A14" t="s">
        <v>14</v>
      </c>
      <c r="D14">
        <f>MID(B10,5,2)</f>
        <v>0</v>
      </c>
      <c r="E14" t="str">
        <f>_XLL.HEXINBIN(D14,8)</f>
        <v>01000001</v>
      </c>
      <c r="K14">
        <v>11</v>
      </c>
      <c r="L14">
        <f ca="1">INDIRECT("I"&amp;10*9+4+9)</f>
        <v>0.048</v>
      </c>
      <c r="M14">
        <f ca="1">INDIRECT("I"&amp;10*9+6+9)</f>
        <v>-0.1</v>
      </c>
      <c r="N14">
        <f>I107</f>
        <v>-0.912</v>
      </c>
      <c r="O14">
        <f>N14+1</f>
        <v>0.088</v>
      </c>
    </row>
    <row r="15" spans="4:15" ht="12.75">
      <c r="D15">
        <f>MID(B10,7,2)</f>
        <v>0</v>
      </c>
      <c r="E15" t="str">
        <f>_XLL.HEXINBIN(D15,8)</f>
        <v>11111001</v>
      </c>
      <c r="F15">
        <f>(E15&amp;E14)</f>
        <v>0</v>
      </c>
      <c r="G15">
        <f>LEFT(F15,LEN(F15)-6)</f>
        <v>0</v>
      </c>
      <c r="H15">
        <f>_XLL.BININDEZ(G15)</f>
        <v>-27</v>
      </c>
      <c r="I15">
        <f>H15*0.004</f>
        <v>-0.108</v>
      </c>
      <c r="K15">
        <v>12</v>
      </c>
      <c r="L15">
        <f ca="1">INDIRECT("I"&amp;11*9+4+9)</f>
        <v>0.048</v>
      </c>
      <c r="M15">
        <f ca="1">INDIRECT("I"&amp;11*9+6+9)</f>
        <v>-0.088</v>
      </c>
      <c r="N15">
        <f>I116</f>
        <v>-0.916</v>
      </c>
      <c r="O15">
        <f>N15+1</f>
        <v>0.084</v>
      </c>
    </row>
    <row r="16" spans="1:15" ht="12.75">
      <c r="A16" t="s">
        <v>15</v>
      </c>
      <c r="D16">
        <f>MID(B10,9,2)</f>
        <v>0</v>
      </c>
      <c r="E16" t="str">
        <f>_XLL.HEXINBIN(D16,8)</f>
        <v>11000001</v>
      </c>
      <c r="K16">
        <v>13</v>
      </c>
      <c r="L16">
        <f ca="1">INDIRECT("I"&amp;12*9+4+9)</f>
        <v>0.06</v>
      </c>
      <c r="M16">
        <f ca="1">INDIRECT("I"&amp;12*9+6+9)</f>
        <v>-0.052000000000000005</v>
      </c>
      <c r="N16">
        <f>I125</f>
        <v>-0.988</v>
      </c>
      <c r="O16">
        <f>N16+1</f>
        <v>0.012</v>
      </c>
    </row>
    <row r="17" spans="1:15" ht="12.75">
      <c r="A17" t="s">
        <v>16</v>
      </c>
      <c r="D17">
        <f>MID(B10,11,2)</f>
        <v>0</v>
      </c>
      <c r="E17" t="str">
        <f>_XLL.HEXINBIN(D17,8)</f>
        <v>11000110</v>
      </c>
      <c r="F17">
        <f>(E17&amp;E16)</f>
        <v>0</v>
      </c>
      <c r="G17">
        <f>LEFT(F17,LEN(F17)-6)</f>
        <v>0</v>
      </c>
      <c r="H17">
        <f>_XLL.BININDEZ(G17)</f>
        <v>-229</v>
      </c>
      <c r="I17">
        <f>H17*0.004</f>
        <v>-0.916</v>
      </c>
      <c r="K17">
        <v>14</v>
      </c>
      <c r="L17">
        <f ca="1">INDIRECT("I"&amp;13*9+4+9)</f>
        <v>0.076</v>
      </c>
      <c r="M17">
        <f ca="1">INDIRECT("I"&amp;13*9+6+9)</f>
        <v>-0.044</v>
      </c>
      <c r="N17">
        <f>I134</f>
        <v>-1.068</v>
      </c>
      <c r="O17">
        <f>N17+1</f>
        <v>-0.0680000000000001</v>
      </c>
    </row>
    <row r="18" spans="11:15" ht="12.75">
      <c r="K18">
        <v>15</v>
      </c>
      <c r="L18">
        <f ca="1">INDIRECT("I"&amp;14*9+4+9)</f>
        <v>0.068</v>
      </c>
      <c r="M18">
        <f ca="1">INDIRECT("I"&amp;14*9+6+9)</f>
        <v>-0.06</v>
      </c>
      <c r="N18">
        <f>I143</f>
        <v>-1.1360000000000001</v>
      </c>
      <c r="O18">
        <f>N18+1</f>
        <v>-0.136</v>
      </c>
    </row>
    <row r="19" spans="1:15" ht="12.75">
      <c r="A19" t="s">
        <v>17</v>
      </c>
      <c r="B19">
        <f>SUBSTITUTE(A8," ","")</f>
        <v>0</v>
      </c>
      <c r="K19">
        <v>16</v>
      </c>
      <c r="L19">
        <f ca="1">INDIRECT("I"&amp;15*9+4+9)</f>
        <v>0.064</v>
      </c>
      <c r="M19">
        <f ca="1">INDIRECT("I"&amp;15*9+6+9)</f>
        <v>-0.044</v>
      </c>
      <c r="N19">
        <f>I152</f>
        <v>-1.176</v>
      </c>
      <c r="O19">
        <f>N19+1</f>
        <v>-0.176</v>
      </c>
    </row>
    <row r="20" spans="1:15" ht="12.75">
      <c r="A20" t="s">
        <v>18</v>
      </c>
      <c r="K20">
        <v>17</v>
      </c>
      <c r="L20">
        <f ca="1">INDIRECT("I"&amp;16*9+4+9)</f>
        <v>0.064</v>
      </c>
      <c r="M20">
        <f ca="1">INDIRECT("I"&amp;16*9+6+9)</f>
        <v>-0.064</v>
      </c>
      <c r="N20">
        <f>I161</f>
        <v>-1.192</v>
      </c>
      <c r="O20">
        <f>N20+1</f>
        <v>-0.192</v>
      </c>
    </row>
    <row r="21" spans="4:15" ht="12.75">
      <c r="D21">
        <f>MID(B19,1,2)</f>
        <v>0</v>
      </c>
      <c r="E21" t="str">
        <f>_XLL.HEXINBIN(D21,8)</f>
        <v>00000001</v>
      </c>
      <c r="K21">
        <v>18</v>
      </c>
      <c r="L21">
        <f ca="1">INDIRECT("I"&amp;17*9+4+9)</f>
        <v>0.068</v>
      </c>
      <c r="M21">
        <f ca="1">INDIRECT("I"&amp;17*9+6+9)</f>
        <v>-0.064</v>
      </c>
      <c r="N21">
        <f>I170</f>
        <v>-1.148</v>
      </c>
      <c r="O21">
        <f>N21+1</f>
        <v>-0.148</v>
      </c>
    </row>
    <row r="22" spans="1:15" ht="12.75">
      <c r="A22" t="s">
        <v>19</v>
      </c>
      <c r="D22">
        <f>MID(B19,3,2)</f>
        <v>0</v>
      </c>
      <c r="E22" t="str">
        <f>_XLL.HEXINBIN(D22,8)</f>
        <v>00000010</v>
      </c>
      <c r="F22">
        <f>(E22&amp;E21)</f>
        <v>0</v>
      </c>
      <c r="G22">
        <f>LEFT(F22,LEN(F22)-6)</f>
        <v>0</v>
      </c>
      <c r="H22">
        <f>_XLL.BININDEZ(G22)</f>
        <v>8</v>
      </c>
      <c r="I22">
        <f>H22*0.004</f>
        <v>0.032</v>
      </c>
      <c r="K22">
        <v>19</v>
      </c>
      <c r="L22">
        <f ca="1">INDIRECT("I"&amp;18*9+4+9)</f>
        <v>0.048</v>
      </c>
      <c r="M22">
        <f ca="1">INDIRECT("I"&amp;18*9+6+9)</f>
        <v>-0.024</v>
      </c>
      <c r="N22">
        <f>I179</f>
        <v>-1.06</v>
      </c>
      <c r="O22">
        <f>N22+1</f>
        <v>-0.0600000000000001</v>
      </c>
    </row>
    <row r="23" spans="1:15" ht="12.75">
      <c r="A23" t="s">
        <v>20</v>
      </c>
      <c r="D23">
        <f>MID(B19,5,2)</f>
        <v>0</v>
      </c>
      <c r="E23" t="str">
        <f>_XLL.HEXINBIN(D23,8)</f>
        <v>00000001</v>
      </c>
      <c r="K23">
        <v>20</v>
      </c>
      <c r="L23">
        <f ca="1">INDIRECT("I"&amp;19*9+4+9)</f>
        <v>0.028</v>
      </c>
      <c r="M23">
        <f ca="1">INDIRECT("I"&amp;19*9+6+9)</f>
        <v>-0.044</v>
      </c>
      <c r="N23">
        <f>I188</f>
        <v>-1.004</v>
      </c>
      <c r="O23">
        <f>N23+1</f>
        <v>-0.004</v>
      </c>
    </row>
    <row r="24" spans="4:15" ht="12.75">
      <c r="D24">
        <f>MID(B19,7,2)</f>
        <v>0</v>
      </c>
      <c r="E24" t="str">
        <f>_XLL.HEXINBIN(D24,8)</f>
        <v>00000000</v>
      </c>
      <c r="F24">
        <f>(E24&amp;E23)</f>
        <v>0</v>
      </c>
      <c r="G24">
        <f>LEFT(F24,LEN(F24)-6)</f>
        <v>0</v>
      </c>
      <c r="H24">
        <f>_XLL.BININDEZ(G24)</f>
        <v>0</v>
      </c>
      <c r="I24">
        <f>H24*0.004</f>
        <v>0</v>
      </c>
      <c r="K24">
        <v>21</v>
      </c>
      <c r="L24">
        <f ca="1">INDIRECT("I"&amp;20*9+4+9)</f>
        <v>0.048</v>
      </c>
      <c r="M24">
        <f ca="1">INDIRECT("I"&amp;20*9+6+9)</f>
        <v>-0.1</v>
      </c>
      <c r="N24">
        <f>I197</f>
        <v>-0.912</v>
      </c>
      <c r="O24">
        <f>N24+1</f>
        <v>0.088</v>
      </c>
    </row>
    <row r="25" spans="1:15" ht="12.75">
      <c r="A25" t="s">
        <v>21</v>
      </c>
      <c r="D25">
        <f>MID(B19,9,2)</f>
        <v>0</v>
      </c>
      <c r="E25" t="str">
        <f>_XLL.HEXINBIN(D25,8)</f>
        <v>11000001</v>
      </c>
      <c r="K25">
        <v>22</v>
      </c>
      <c r="L25">
        <f ca="1">INDIRECT("I"&amp;21*9+4+9)</f>
        <v>0.044</v>
      </c>
      <c r="M25">
        <f ca="1">INDIRECT("I"&amp;21*9+6+9)</f>
        <v>-0.052000000000000005</v>
      </c>
      <c r="N25">
        <f>I206</f>
        <v>-0.904</v>
      </c>
      <c r="O25">
        <f>N25+1</f>
        <v>0.096</v>
      </c>
    </row>
    <row r="26" spans="1:15" ht="12.75">
      <c r="A26" t="s">
        <v>22</v>
      </c>
      <c r="D26">
        <f>MID(B19,11,2)</f>
        <v>0</v>
      </c>
      <c r="E26" t="str">
        <f>_XLL.HEXINBIN(D26,8)</f>
        <v>11000010</v>
      </c>
      <c r="F26">
        <f>(E26&amp;E25)</f>
        <v>0</v>
      </c>
      <c r="G26">
        <f>LEFT(F26,LEN(F26)-6)</f>
        <v>0</v>
      </c>
      <c r="H26">
        <f>_XLL.BININDEZ(G26)</f>
        <v>-245</v>
      </c>
      <c r="I26">
        <f>H26*0.004</f>
        <v>-0.98</v>
      </c>
      <c r="K26">
        <v>23</v>
      </c>
      <c r="L26">
        <f ca="1">INDIRECT("I"&amp;22*9+4+9)</f>
        <v>0.056</v>
      </c>
      <c r="M26">
        <f ca="1">INDIRECT("I"&amp;22*9+6+9)</f>
        <v>-0.056</v>
      </c>
      <c r="N26">
        <f>I215</f>
        <v>-0.9440000000000001</v>
      </c>
      <c r="O26">
        <f>N26+1</f>
        <v>0.0559999999999999</v>
      </c>
    </row>
    <row r="27" spans="11:15" ht="12.75">
      <c r="K27">
        <v>24</v>
      </c>
      <c r="L27">
        <f ca="1">INDIRECT("I"&amp;23*9+4+9)</f>
        <v>0.06</v>
      </c>
      <c r="M27">
        <f ca="1">INDIRECT("I"&amp;23*9+6+9)</f>
        <v>-0.076</v>
      </c>
      <c r="N27">
        <f>I224</f>
        <v>-0.992</v>
      </c>
      <c r="O27">
        <f>N27+1</f>
        <v>0.00800000000000001</v>
      </c>
    </row>
    <row r="28" spans="1:15" ht="12.75">
      <c r="A28" t="s">
        <v>23</v>
      </c>
      <c r="B28">
        <f>SUBSTITUTE(A11," ","")</f>
        <v>0</v>
      </c>
      <c r="K28">
        <v>25</v>
      </c>
      <c r="L28">
        <f ca="1">INDIRECT("I"&amp;24*9+4+9)</f>
        <v>0.07200000000000001</v>
      </c>
      <c r="M28">
        <f ca="1">INDIRECT("I"&amp;24*9+6+9)</f>
        <v>-0.064</v>
      </c>
      <c r="N28">
        <f>I233</f>
        <v>-1.068</v>
      </c>
      <c r="O28">
        <f>N28+1</f>
        <v>-0.0680000000000001</v>
      </c>
    </row>
    <row r="29" spans="1:15" ht="12.75">
      <c r="A29" t="s">
        <v>24</v>
      </c>
      <c r="K29">
        <v>26</v>
      </c>
      <c r="L29">
        <f ca="1">INDIRECT("I"&amp;25*9+4+9)</f>
        <v>0.08</v>
      </c>
      <c r="M29">
        <f ca="1">INDIRECT("I"&amp;25*9+6+9)</f>
        <v>-0.068</v>
      </c>
      <c r="N29">
        <f>I242</f>
        <v>-1.116</v>
      </c>
      <c r="O29">
        <f>N29+1</f>
        <v>-0.116</v>
      </c>
    </row>
    <row r="30" spans="4:15" ht="12.75">
      <c r="D30">
        <f>MID(B28,1,2)</f>
        <v>0</v>
      </c>
      <c r="E30" t="str">
        <f>_XLL.HEXINBIN(D30,8)</f>
        <v>11000001</v>
      </c>
      <c r="K30">
        <v>27</v>
      </c>
      <c r="L30">
        <f ca="1">INDIRECT("I"&amp;26*9+4+9)</f>
        <v>0.084</v>
      </c>
      <c r="M30">
        <f ca="1">INDIRECT("I"&amp;26*9+6+9)</f>
        <v>-0.088</v>
      </c>
      <c r="N30">
        <f>I251</f>
        <v>-1.168</v>
      </c>
      <c r="O30">
        <f>N30+1</f>
        <v>-0.168</v>
      </c>
    </row>
    <row r="31" spans="1:15" ht="12.75">
      <c r="A31" t="s">
        <v>25</v>
      </c>
      <c r="D31">
        <f>MID(B28,3,2)</f>
        <v>0</v>
      </c>
      <c r="E31" t="str">
        <f>_XLL.HEXINBIN(D31,8)</f>
        <v>00000011</v>
      </c>
      <c r="F31">
        <f>(E31&amp;E30)</f>
        <v>0</v>
      </c>
      <c r="G31">
        <f>LEFT(F31,LEN(F31)-6)</f>
        <v>0</v>
      </c>
      <c r="H31">
        <f>_XLL.BININDEZ(G31)</f>
        <v>15</v>
      </c>
      <c r="I31">
        <f>H31*0.004</f>
        <v>0.06</v>
      </c>
      <c r="K31">
        <v>28</v>
      </c>
      <c r="L31">
        <f ca="1">INDIRECT("I"&amp;27*9+4+9)</f>
        <v>0.064</v>
      </c>
      <c r="M31">
        <f ca="1">INDIRECT("I"&amp;27*9+6+9)</f>
        <v>-0.07200000000000001</v>
      </c>
      <c r="N31">
        <f>I260</f>
        <v>-1.148</v>
      </c>
      <c r="O31">
        <f>N31+1</f>
        <v>-0.148</v>
      </c>
    </row>
    <row r="32" spans="1:15" ht="12.75">
      <c r="A32" t="s">
        <v>26</v>
      </c>
      <c r="D32">
        <f>MID(B28,5,2)</f>
        <v>0</v>
      </c>
      <c r="E32" t="str">
        <f>_XLL.HEXINBIN(D32,8)</f>
        <v>01000001</v>
      </c>
      <c r="K32">
        <v>29</v>
      </c>
      <c r="L32">
        <f ca="1">INDIRECT("I"&amp;28*9+4+9)</f>
        <v>0.07200000000000001</v>
      </c>
      <c r="M32">
        <f ca="1">INDIRECT("I"&amp;28*9+6+9)</f>
        <v>-0.06</v>
      </c>
      <c r="N32">
        <f>I269</f>
        <v>-1.112</v>
      </c>
      <c r="O32">
        <f>N32+1</f>
        <v>-0.112</v>
      </c>
    </row>
    <row r="33" spans="4:15" ht="12.75">
      <c r="D33">
        <f>MID(B28,7,2)</f>
        <v>0</v>
      </c>
      <c r="E33" t="str">
        <f>_XLL.HEXINBIN(D33,8)</f>
        <v>11111010</v>
      </c>
      <c r="F33">
        <f>(E33&amp;E32)</f>
        <v>0</v>
      </c>
      <c r="G33">
        <f>LEFT(F33,LEN(F33)-6)</f>
        <v>0</v>
      </c>
      <c r="H33">
        <f>_XLL.BININDEZ(G33)</f>
        <v>-23</v>
      </c>
      <c r="I33">
        <f>H33*0.004</f>
        <v>-0.092</v>
      </c>
      <c r="K33">
        <v>30</v>
      </c>
      <c r="L33">
        <f ca="1">INDIRECT("I"&amp;29*9+4+9)</f>
        <v>0.07200000000000001</v>
      </c>
      <c r="M33">
        <f ca="1">INDIRECT("I"&amp;29*9+6+9)</f>
        <v>-0.076</v>
      </c>
      <c r="N33">
        <f>I278</f>
        <v>-1.04</v>
      </c>
      <c r="O33">
        <f>N33+1</f>
        <v>-0.04</v>
      </c>
    </row>
    <row r="34" spans="1:15" ht="12.75">
      <c r="A34" t="s">
        <v>27</v>
      </c>
      <c r="D34">
        <f>MID(B28,9,2)</f>
        <v>0</v>
      </c>
      <c r="E34" t="str">
        <f>_XLL.HEXINBIN(D34,8)</f>
        <v>11000001</v>
      </c>
      <c r="K34">
        <v>31</v>
      </c>
      <c r="L34">
        <f ca="1">INDIRECT("I"&amp;30*9+4+9)</f>
        <v>0.056</v>
      </c>
      <c r="M34">
        <f ca="1">INDIRECT("I"&amp;30*9+6+9)</f>
        <v>-0.06</v>
      </c>
      <c r="N34">
        <f>I287</f>
        <v>-1</v>
      </c>
      <c r="O34">
        <f>N34+1</f>
        <v>0</v>
      </c>
    </row>
    <row r="35" spans="1:15" ht="12.75">
      <c r="A35" t="s">
        <v>28</v>
      </c>
      <c r="D35">
        <f>MID(B28,11,2)</f>
        <v>0</v>
      </c>
      <c r="E35" t="str">
        <f>_XLL.HEXINBIN(D35,8)</f>
        <v>10111101</v>
      </c>
      <c r="F35">
        <f>(E35&amp;E34)</f>
        <v>0</v>
      </c>
      <c r="G35">
        <f>LEFT(F35,LEN(F35)-6)</f>
        <v>0</v>
      </c>
      <c r="H35">
        <f>_XLL.BININDEZ(G35)</f>
        <v>-265</v>
      </c>
      <c r="I35">
        <f>H35*0.004</f>
        <v>-1.06</v>
      </c>
      <c r="K35">
        <v>32</v>
      </c>
      <c r="L35">
        <f ca="1">INDIRECT("I"&amp;31*9+4+9)</f>
        <v>0.06</v>
      </c>
      <c r="M35">
        <f ca="1">INDIRECT("I"&amp;31*9+6+9)</f>
        <v>-0.052000000000000005</v>
      </c>
      <c r="N35">
        <f>I296</f>
        <v>-0.9480000000000001</v>
      </c>
      <c r="O35">
        <f>N35+1</f>
        <v>0.0519999999999999</v>
      </c>
    </row>
    <row r="36" spans="11:15" ht="12.75">
      <c r="K36">
        <v>33</v>
      </c>
      <c r="L36">
        <f ca="1">INDIRECT("I"&amp;32*9+4+9)</f>
        <v>0.056</v>
      </c>
      <c r="M36">
        <f ca="1">INDIRECT("I"&amp;32*9+6+9)</f>
        <v>-0.06</v>
      </c>
      <c r="N36">
        <f>I305</f>
        <v>-0.908</v>
      </c>
      <c r="O36">
        <f>N36+1</f>
        <v>0.092</v>
      </c>
    </row>
    <row r="37" spans="1:15" ht="12.75">
      <c r="A37" t="s">
        <v>29</v>
      </c>
      <c r="B37">
        <f>SUBSTITUTE(A14," ","")</f>
        <v>0</v>
      </c>
      <c r="K37">
        <v>34</v>
      </c>
      <c r="L37">
        <f ca="1">INDIRECT("I"&amp;33*9+4+9)</f>
        <v>0.048</v>
      </c>
      <c r="M37">
        <f ca="1">INDIRECT("I"&amp;33*9+6+9)</f>
        <v>-0.076</v>
      </c>
      <c r="N37">
        <f>I314</f>
        <v>-0.96</v>
      </c>
      <c r="O37">
        <f>N37+1</f>
        <v>0.04</v>
      </c>
    </row>
    <row r="38" spans="1:15" ht="12.75">
      <c r="A38" t="s">
        <v>30</v>
      </c>
      <c r="K38">
        <v>35</v>
      </c>
      <c r="L38">
        <f ca="1">INDIRECT("I"&amp;34*9+4+9)</f>
        <v>0.04</v>
      </c>
      <c r="M38">
        <f ca="1">INDIRECT("I"&amp;34*9+6+9)</f>
        <v>-0.064</v>
      </c>
      <c r="N38">
        <f>I323</f>
        <v>-1.012</v>
      </c>
      <c r="O38">
        <f>N38+1</f>
        <v>-0.012</v>
      </c>
    </row>
    <row r="39" spans="4:15" ht="12.75">
      <c r="D39">
        <f>MID(B37,1,2)</f>
        <v>0</v>
      </c>
      <c r="E39" t="str">
        <f>_XLL.HEXINBIN(D39,8)</f>
        <v>10000001</v>
      </c>
      <c r="K39">
        <v>36</v>
      </c>
      <c r="L39">
        <f ca="1">INDIRECT("I"&amp;35*9+4+9)</f>
        <v>0.048</v>
      </c>
      <c r="M39">
        <f ca="1">INDIRECT("I"&amp;35*9+6+9)</f>
        <v>-0.052000000000000005</v>
      </c>
      <c r="N39">
        <f>I332</f>
        <v>-1.06</v>
      </c>
      <c r="O39">
        <f>N39+1</f>
        <v>-0.0600000000000001</v>
      </c>
    </row>
    <row r="40" spans="1:15" ht="12.75">
      <c r="A40" t="s">
        <v>31</v>
      </c>
      <c r="D40">
        <f>MID(B37,3,2)</f>
        <v>0</v>
      </c>
      <c r="E40" t="str">
        <f>_XLL.HEXINBIN(D40,8)</f>
        <v>00000011</v>
      </c>
      <c r="F40">
        <f>(E40&amp;E39)</f>
        <v>0</v>
      </c>
      <c r="G40">
        <f>LEFT(F40,LEN(F40)-6)</f>
        <v>0</v>
      </c>
      <c r="H40">
        <f>_XLL.BININDEZ(G40)</f>
        <v>14</v>
      </c>
      <c r="I40">
        <f>H40*0.004</f>
        <v>0.056</v>
      </c>
      <c r="K40">
        <v>37</v>
      </c>
      <c r="L40">
        <f ca="1">INDIRECT("I"&amp;36*9+4+9)</f>
        <v>0.048</v>
      </c>
      <c r="M40">
        <f ca="1">INDIRECT("I"&amp;36*9+6+9)</f>
        <v>-0.028</v>
      </c>
      <c r="N40">
        <f>I341</f>
        <v>-1.104</v>
      </c>
      <c r="O40">
        <f>N40+1</f>
        <v>-0.10400000000000001</v>
      </c>
    </row>
    <row r="41" spans="1:15" ht="12.75">
      <c r="A41" t="s">
        <v>32</v>
      </c>
      <c r="D41">
        <f>MID(B37,5,2)</f>
        <v>0</v>
      </c>
      <c r="E41" t="str">
        <f>_XLL.HEXINBIN(D41,8)</f>
        <v>00000001</v>
      </c>
      <c r="K41">
        <v>38</v>
      </c>
      <c r="L41">
        <f ca="1">INDIRECT("I"&amp;37*9+4+9)</f>
        <v>0.056</v>
      </c>
      <c r="M41">
        <f ca="1">INDIRECT("I"&amp;37*9+6+9)</f>
        <v>-0.044</v>
      </c>
      <c r="N41">
        <f>I350</f>
        <v>-1.16</v>
      </c>
      <c r="O41">
        <f>N41+1</f>
        <v>-0.16</v>
      </c>
    </row>
    <row r="42" spans="4:15" ht="12.75">
      <c r="D42">
        <f>MID(B37,7,2)</f>
        <v>0</v>
      </c>
      <c r="E42" t="str">
        <f>_XLL.HEXINBIN(D42,8)</f>
        <v>11111011</v>
      </c>
      <c r="F42">
        <f>(E42&amp;E41)</f>
        <v>0</v>
      </c>
      <c r="G42">
        <f>LEFT(F42,LEN(F42)-6)</f>
        <v>0</v>
      </c>
      <c r="H42">
        <f>_XLL.BININDEZ(G42)</f>
        <v>-20</v>
      </c>
      <c r="I42">
        <f>H42*0.004</f>
        <v>-0.08</v>
      </c>
      <c r="K42">
        <v>39</v>
      </c>
      <c r="L42">
        <f ca="1">INDIRECT("I"&amp;38*9+4+9)</f>
        <v>0.06</v>
      </c>
      <c r="M42">
        <f ca="1">INDIRECT("I"&amp;38*9+6+9)</f>
        <v>-0.044</v>
      </c>
      <c r="N42">
        <f>I359</f>
        <v>-1.1320000000000001</v>
      </c>
      <c r="O42">
        <f>N42+1</f>
        <v>-0.132</v>
      </c>
    </row>
    <row r="43" spans="1:15" ht="12.75">
      <c r="A43" t="s">
        <v>33</v>
      </c>
      <c r="D43">
        <f>MID(B37,9,2)</f>
        <v>0</v>
      </c>
      <c r="E43" t="str">
        <f>_XLL.HEXINBIN(D43,8)</f>
        <v>00000001</v>
      </c>
      <c r="K43">
        <v>40</v>
      </c>
      <c r="L43">
        <f ca="1">INDIRECT("I"&amp;39*9+4+9)</f>
        <v>0.07200000000000001</v>
      </c>
      <c r="M43">
        <f ca="1">INDIRECT("I"&amp;39*9+6+9)</f>
        <v>-0.048</v>
      </c>
      <c r="N43">
        <f>I368</f>
        <v>-1.096</v>
      </c>
      <c r="O43">
        <f>N43+1</f>
        <v>-0.0960000000000001</v>
      </c>
    </row>
    <row r="44" spans="1:15" ht="12.75">
      <c r="A44" t="s">
        <v>34</v>
      </c>
      <c r="D44">
        <f>MID(B37,11,2)</f>
        <v>0</v>
      </c>
      <c r="E44" t="str">
        <f>_XLL.HEXINBIN(D44,8)</f>
        <v>10111000</v>
      </c>
      <c r="F44">
        <f>(E44&amp;E43)</f>
        <v>0</v>
      </c>
      <c r="G44">
        <f>LEFT(F44,LEN(F44)-6)</f>
        <v>0</v>
      </c>
      <c r="H44">
        <f>_XLL.BININDEZ(G44)</f>
        <v>-288</v>
      </c>
      <c r="I44">
        <f>H44*0.004</f>
        <v>-1.152</v>
      </c>
      <c r="K44">
        <v>41</v>
      </c>
      <c r="L44">
        <f ca="1">INDIRECT("I"&amp;40*9+4+9)</f>
        <v>0.056</v>
      </c>
      <c r="M44">
        <f ca="1">INDIRECT("I"&amp;40*9+6+9)</f>
        <v>-0.06</v>
      </c>
      <c r="N44">
        <f>I377</f>
        <v>-1.036</v>
      </c>
      <c r="O44">
        <f>N44+1</f>
        <v>-0.036000000000000004</v>
      </c>
    </row>
    <row r="45" spans="11:15" ht="12.75">
      <c r="K45">
        <v>42</v>
      </c>
      <c r="L45">
        <f ca="1">INDIRECT("I"&amp;41*9+4+9)</f>
        <v>0.032</v>
      </c>
      <c r="M45">
        <f ca="1">INDIRECT("I"&amp;41*9+6+9)</f>
        <v>-0.056</v>
      </c>
      <c r="N45">
        <f>I386</f>
        <v>-0.98</v>
      </c>
      <c r="O45">
        <f>N45+1</f>
        <v>0.02</v>
      </c>
    </row>
    <row r="46" spans="1:2" ht="12.75">
      <c r="A46" t="s">
        <v>35</v>
      </c>
      <c r="B46">
        <f>SUBSTITUTE(A17," ","")</f>
        <v>0</v>
      </c>
    </row>
    <row r="47" ht="12.75">
      <c r="A47" t="s">
        <v>36</v>
      </c>
    </row>
    <row r="48" spans="4:5" ht="12.75">
      <c r="D48">
        <f>MID(B46,1,2)</f>
        <v>0</v>
      </c>
      <c r="E48" t="str">
        <f>_XLL.HEXINBIN(D48,8)</f>
        <v>11000001</v>
      </c>
    </row>
    <row r="49" spans="1:9" ht="12.75">
      <c r="A49" t="s">
        <v>37</v>
      </c>
      <c r="D49">
        <f>MID(B46,3,2)</f>
        <v>0</v>
      </c>
      <c r="E49" t="str">
        <f>_XLL.HEXINBIN(D49,8)</f>
        <v>00000011</v>
      </c>
      <c r="F49">
        <f>(E49&amp;E48)</f>
        <v>0</v>
      </c>
      <c r="G49">
        <f>LEFT(F49,LEN(F49)-6)</f>
        <v>0</v>
      </c>
      <c r="H49">
        <f>_XLL.BININDEZ(G49)</f>
        <v>15</v>
      </c>
      <c r="I49">
        <f>H49*0.004</f>
        <v>0.06</v>
      </c>
    </row>
    <row r="50" spans="1:5" ht="12.75">
      <c r="A50" t="s">
        <v>38</v>
      </c>
      <c r="D50">
        <f>MID(B46,5,2)</f>
        <v>0</v>
      </c>
      <c r="E50" t="str">
        <f>_XLL.HEXINBIN(D50,8)</f>
        <v>01000001</v>
      </c>
    </row>
    <row r="51" spans="4:9" ht="12.75">
      <c r="D51">
        <f>MID(B46,7,2)</f>
        <v>0</v>
      </c>
      <c r="E51" t="str">
        <f>_XLL.HEXINBIN(D51,8)</f>
        <v>11111011</v>
      </c>
      <c r="F51">
        <f>(E51&amp;E50)</f>
        <v>0</v>
      </c>
      <c r="G51">
        <f>LEFT(F51,LEN(F51)-6)</f>
        <v>0</v>
      </c>
      <c r="H51">
        <f>_XLL.BININDEZ(G51)</f>
        <v>-19</v>
      </c>
      <c r="I51">
        <f>H51*0.004</f>
        <v>-0.076</v>
      </c>
    </row>
    <row r="52" spans="1:5" ht="12.75">
      <c r="A52" t="s">
        <v>39</v>
      </c>
      <c r="D52">
        <f>MID(B46,9,2)</f>
        <v>0</v>
      </c>
      <c r="E52" t="str">
        <f>_XLL.HEXINBIN(D52,8)</f>
        <v>11000001</v>
      </c>
    </row>
    <row r="53" spans="1:9" ht="12.75">
      <c r="A53" t="s">
        <v>40</v>
      </c>
      <c r="D53">
        <f>MID(B46,11,2)</f>
        <v>0</v>
      </c>
      <c r="E53" t="str">
        <f>_XLL.HEXINBIN(D53,8)</f>
        <v>10110101</v>
      </c>
      <c r="F53">
        <f>(E53&amp;E52)</f>
        <v>0</v>
      </c>
      <c r="G53">
        <f>LEFT(F53,LEN(F53)-6)</f>
        <v>0</v>
      </c>
      <c r="H53">
        <f>_XLL.BININDEZ(G53)</f>
        <v>-297</v>
      </c>
      <c r="I53">
        <f>H53*0.004</f>
        <v>-1.188</v>
      </c>
    </row>
    <row r="55" spans="1:2" ht="12.75">
      <c r="A55" t="s">
        <v>41</v>
      </c>
      <c r="B55">
        <f>SUBSTITUTE(A20," ","")</f>
        <v>0</v>
      </c>
    </row>
    <row r="56" ht="12.75">
      <c r="A56" t="s">
        <v>42</v>
      </c>
    </row>
    <row r="57" spans="4:5" ht="12.75">
      <c r="D57">
        <f>MID(B55,1,2)</f>
        <v>0</v>
      </c>
      <c r="E57" t="str">
        <f>_XLL.HEXINBIN(D57,8)</f>
        <v>11000001</v>
      </c>
    </row>
    <row r="58" spans="1:9" ht="12.75">
      <c r="A58" t="s">
        <v>43</v>
      </c>
      <c r="D58">
        <f>MID(B55,3,2)</f>
        <v>0</v>
      </c>
      <c r="E58" t="str">
        <f>_XLL.HEXINBIN(D58,8)</f>
        <v>00000011</v>
      </c>
      <c r="F58">
        <f>(E58&amp;E57)</f>
        <v>0</v>
      </c>
      <c r="G58">
        <f>LEFT(F58,LEN(F58)-6)</f>
        <v>0</v>
      </c>
      <c r="H58">
        <f>_XLL.BININDEZ(G58)</f>
        <v>15</v>
      </c>
      <c r="I58">
        <f>H58*0.004</f>
        <v>0.06</v>
      </c>
    </row>
    <row r="59" spans="1:5" ht="12.75">
      <c r="A59" t="s">
        <v>44</v>
      </c>
      <c r="D59">
        <f>MID(B55,5,2)</f>
        <v>0</v>
      </c>
      <c r="E59" t="str">
        <f>_XLL.HEXINBIN(D59,8)</f>
        <v>01000001</v>
      </c>
    </row>
    <row r="60" spans="4:9" ht="12.75">
      <c r="D60">
        <f>MID(B55,7,2)</f>
        <v>0</v>
      </c>
      <c r="E60" t="str">
        <f>_XLL.HEXINBIN(D60,8)</f>
        <v>11111010</v>
      </c>
      <c r="F60">
        <f>(E60&amp;E59)</f>
        <v>0</v>
      </c>
      <c r="G60">
        <f>LEFT(F60,LEN(F60)-6)</f>
        <v>0</v>
      </c>
      <c r="H60">
        <f>_XLL.BININDEZ(G60)</f>
        <v>-23</v>
      </c>
      <c r="I60">
        <f>H60*0.004</f>
        <v>-0.092</v>
      </c>
    </row>
    <row r="61" spans="1:5" ht="12.75">
      <c r="A61" t="s">
        <v>45</v>
      </c>
      <c r="D61">
        <f>MID(B55,9,2)</f>
        <v>0</v>
      </c>
      <c r="E61" t="str">
        <f>_XLL.HEXINBIN(D61,8)</f>
        <v>10000001</v>
      </c>
    </row>
    <row r="62" spans="1:9" ht="12.75">
      <c r="A62" t="s">
        <v>46</v>
      </c>
      <c r="D62">
        <f>MID(B55,11,2)</f>
        <v>0</v>
      </c>
      <c r="E62" t="str">
        <f>_XLL.HEXINBIN(D62,8)</f>
        <v>10110101</v>
      </c>
      <c r="F62">
        <f>(E62&amp;E61)</f>
        <v>0</v>
      </c>
      <c r="G62">
        <f>LEFT(F62,LEN(F62)-6)</f>
        <v>0</v>
      </c>
      <c r="H62">
        <f>_XLL.BININDEZ(G62)</f>
        <v>-298</v>
      </c>
      <c r="I62">
        <f>H62*0.004</f>
        <v>-1.192</v>
      </c>
    </row>
    <row r="64" spans="1:2" ht="12.75">
      <c r="A64" t="s">
        <v>47</v>
      </c>
      <c r="B64">
        <f>SUBSTITUTE(A23," ","")</f>
        <v>0</v>
      </c>
    </row>
    <row r="65" ht="12.75">
      <c r="A65" t="s">
        <v>48</v>
      </c>
    </row>
    <row r="66" spans="4:5" ht="12.75">
      <c r="D66">
        <f>MID(B64,1,2)</f>
        <v>0</v>
      </c>
      <c r="E66" t="str">
        <f>_XLL.HEXINBIN(D66,8)</f>
        <v>01000001</v>
      </c>
    </row>
    <row r="67" spans="1:9" ht="12.75">
      <c r="A67" t="s">
        <v>49</v>
      </c>
      <c r="D67">
        <f>MID(B64,3,2)</f>
        <v>0</v>
      </c>
      <c r="E67" t="str">
        <f>_XLL.HEXINBIN(D67,8)</f>
        <v>00000100</v>
      </c>
      <c r="F67">
        <f>(E67&amp;E66)</f>
        <v>0</v>
      </c>
      <c r="G67">
        <f>LEFT(F67,LEN(F67)-6)</f>
        <v>0</v>
      </c>
      <c r="H67">
        <f>_XLL.BININDEZ(G67)</f>
        <v>17</v>
      </c>
      <c r="I67">
        <f>H67*0.004</f>
        <v>0.068</v>
      </c>
    </row>
    <row r="68" spans="1:5" ht="12.75">
      <c r="A68" t="s">
        <v>50</v>
      </c>
      <c r="D68">
        <f>MID(B64,5,2)</f>
        <v>0</v>
      </c>
      <c r="E68" t="str">
        <f>_XLL.HEXINBIN(D68,8)</f>
        <v>10000001</v>
      </c>
    </row>
    <row r="69" spans="4:9" ht="12.75">
      <c r="D69">
        <f>MID(B64,7,2)</f>
        <v>0</v>
      </c>
      <c r="E69" t="str">
        <f>_XLL.HEXINBIN(D69,8)</f>
        <v>11111011</v>
      </c>
      <c r="F69">
        <f>(E69&amp;E68)</f>
        <v>0</v>
      </c>
      <c r="G69">
        <f>LEFT(F69,LEN(F69)-6)</f>
        <v>0</v>
      </c>
      <c r="H69">
        <f>_XLL.BININDEZ(G69)</f>
        <v>-18</v>
      </c>
      <c r="I69">
        <f>H69*0.004</f>
        <v>-0.07200000000000001</v>
      </c>
    </row>
    <row r="70" spans="1:5" ht="12.75">
      <c r="A70" t="s">
        <v>51</v>
      </c>
      <c r="D70">
        <f>MID(B64,9,2)</f>
        <v>0</v>
      </c>
      <c r="E70" t="str">
        <f>_XLL.HEXINBIN(D70,8)</f>
        <v>10000001</v>
      </c>
    </row>
    <row r="71" spans="1:9" ht="12.75">
      <c r="A71" t="s">
        <v>52</v>
      </c>
      <c r="D71">
        <f>MID(B64,11,2)</f>
        <v>0</v>
      </c>
      <c r="E71" t="str">
        <f>_XLL.HEXINBIN(D71,8)</f>
        <v>10110111</v>
      </c>
      <c r="F71">
        <f>(E71&amp;E70)</f>
        <v>0</v>
      </c>
      <c r="G71">
        <f>LEFT(F71,LEN(F71)-6)</f>
        <v>0</v>
      </c>
      <c r="H71">
        <f>_XLL.BININDEZ(G71)</f>
        <v>-290</v>
      </c>
      <c r="I71">
        <f>H71*0.004</f>
        <v>-1.16</v>
      </c>
    </row>
    <row r="73" spans="1:2" ht="12.75">
      <c r="A73" t="s">
        <v>53</v>
      </c>
      <c r="B73">
        <f>SUBSTITUTE(A26," ","")</f>
        <v>0</v>
      </c>
    </row>
    <row r="74" ht="12.75">
      <c r="A74" t="s">
        <v>54</v>
      </c>
    </row>
    <row r="75" spans="4:5" ht="12.75">
      <c r="D75">
        <f>MID(B73,1,2)</f>
        <v>0</v>
      </c>
      <c r="E75" t="str">
        <f>_XLL.HEXINBIN(D75,8)</f>
        <v>11000001</v>
      </c>
    </row>
    <row r="76" spans="1:9" ht="12.75">
      <c r="A76" t="s">
        <v>55</v>
      </c>
      <c r="D76">
        <f>MID(B73,3,2)</f>
        <v>0</v>
      </c>
      <c r="E76" t="str">
        <f>_XLL.HEXINBIN(D76,8)</f>
        <v>00000100</v>
      </c>
      <c r="F76">
        <f>(E76&amp;E75)</f>
        <v>0</v>
      </c>
      <c r="G76">
        <f>LEFT(F76,LEN(F76)-6)</f>
        <v>0</v>
      </c>
      <c r="H76">
        <f>_XLL.BININDEZ(G76)</f>
        <v>19</v>
      </c>
      <c r="I76">
        <f>H76*0.004</f>
        <v>0.076</v>
      </c>
    </row>
    <row r="77" spans="1:5" ht="12.75">
      <c r="A77" t="s">
        <v>56</v>
      </c>
      <c r="D77">
        <f>MID(B73,5,2)</f>
        <v>0</v>
      </c>
      <c r="E77" t="str">
        <f>_XLL.HEXINBIN(D77,8)</f>
        <v>01000001</v>
      </c>
    </row>
    <row r="78" spans="4:9" ht="12.75">
      <c r="D78">
        <f>MID(B73,7,2)</f>
        <v>0</v>
      </c>
      <c r="E78" t="str">
        <f>_XLL.HEXINBIN(D78,8)</f>
        <v>11111011</v>
      </c>
      <c r="F78">
        <f>(E78&amp;E77)</f>
        <v>0</v>
      </c>
      <c r="G78">
        <f>LEFT(F78,LEN(F78)-6)</f>
        <v>0</v>
      </c>
      <c r="H78">
        <f>_XLL.BININDEZ(G78)</f>
        <v>-19</v>
      </c>
      <c r="I78">
        <f>H78*0.004</f>
        <v>-0.076</v>
      </c>
    </row>
    <row r="79" spans="1:5" ht="12.75">
      <c r="A79" t="s">
        <v>57</v>
      </c>
      <c r="D79">
        <f>MID(B73,9,2)</f>
        <v>0</v>
      </c>
      <c r="E79" t="str">
        <f>_XLL.HEXINBIN(D79,8)</f>
        <v>10000001</v>
      </c>
    </row>
    <row r="80" spans="1:9" ht="12.75">
      <c r="A80" t="s">
        <v>58</v>
      </c>
      <c r="D80">
        <f>MID(B73,11,2)</f>
        <v>0</v>
      </c>
      <c r="E80" t="str">
        <f>_XLL.HEXINBIN(D80,8)</f>
        <v>10111100</v>
      </c>
      <c r="F80">
        <f>(E80&amp;E79)</f>
        <v>0</v>
      </c>
      <c r="G80">
        <f>LEFT(F80,LEN(F80)-6)</f>
        <v>0</v>
      </c>
      <c r="H80">
        <f>_XLL.BININDEZ(G80)</f>
        <v>-270</v>
      </c>
      <c r="I80">
        <f>H80*0.004</f>
        <v>-1.08</v>
      </c>
    </row>
    <row r="82" spans="1:2" ht="12.75">
      <c r="A82" t="s">
        <v>59</v>
      </c>
      <c r="B82">
        <f>SUBSTITUTE(A29," ","")</f>
        <v>0</v>
      </c>
    </row>
    <row r="83" ht="12.75">
      <c r="A83" t="s">
        <v>60</v>
      </c>
    </row>
    <row r="84" spans="4:5" ht="12.75">
      <c r="D84">
        <f>MID(B82,1,2)</f>
        <v>0</v>
      </c>
      <c r="E84" t="str">
        <f>_XLL.HEXINBIN(D84,8)</f>
        <v>00000001</v>
      </c>
    </row>
    <row r="85" spans="1:9" ht="12.75">
      <c r="A85" t="s">
        <v>61</v>
      </c>
      <c r="D85">
        <f>MID(B82,3,2)</f>
        <v>0</v>
      </c>
      <c r="E85" t="str">
        <f>_XLL.HEXINBIN(D85,8)</f>
        <v>00000100</v>
      </c>
      <c r="F85">
        <f>(E85&amp;E84)</f>
        <v>0</v>
      </c>
      <c r="G85">
        <f>LEFT(F85,LEN(F85)-6)</f>
        <v>0</v>
      </c>
      <c r="H85">
        <f>_XLL.BININDEZ(G85)</f>
        <v>16</v>
      </c>
      <c r="I85">
        <f>H85*0.004</f>
        <v>0.064</v>
      </c>
    </row>
    <row r="86" spans="1:5" ht="12.75">
      <c r="A86" t="s">
        <v>62</v>
      </c>
      <c r="D86">
        <f>MID(B82,5,2)</f>
        <v>0</v>
      </c>
      <c r="E86" t="str">
        <f>_XLL.HEXINBIN(D86,8)</f>
        <v>00000001</v>
      </c>
    </row>
    <row r="87" spans="4:9" ht="12.75">
      <c r="D87">
        <f>MID(B82,7,2)</f>
        <v>0</v>
      </c>
      <c r="E87" t="str">
        <f>_XLL.HEXINBIN(D87,8)</f>
        <v>11111100</v>
      </c>
      <c r="F87">
        <f>(E87&amp;E86)</f>
        <v>0</v>
      </c>
      <c r="G87">
        <f>LEFT(F87,LEN(F87)-6)</f>
        <v>0</v>
      </c>
      <c r="H87">
        <f>_XLL.BININDEZ(G87)</f>
        <v>-16</v>
      </c>
      <c r="I87">
        <f>H87*0.004</f>
        <v>-0.064</v>
      </c>
    </row>
    <row r="88" spans="1:5" ht="12.75">
      <c r="A88" t="s">
        <v>63</v>
      </c>
      <c r="D88">
        <f>MID(B82,9,2)</f>
        <v>0</v>
      </c>
      <c r="E88" t="str">
        <f>_XLL.HEXINBIN(D88,8)</f>
        <v>11000001</v>
      </c>
    </row>
    <row r="89" spans="1:9" ht="12.75">
      <c r="A89" t="s">
        <v>64</v>
      </c>
      <c r="D89">
        <f>MID(B82,11,2)</f>
        <v>0</v>
      </c>
      <c r="E89" t="str">
        <f>_XLL.HEXINBIN(D89,8)</f>
        <v>11000000</v>
      </c>
      <c r="F89">
        <f>(E89&amp;E88)</f>
        <v>0</v>
      </c>
      <c r="G89">
        <f>LEFT(F89,LEN(F89)-6)</f>
        <v>0</v>
      </c>
      <c r="H89">
        <f>_XLL.BININDEZ(G89)</f>
        <v>-253</v>
      </c>
      <c r="I89">
        <f>H89*0.004</f>
        <v>-1.012</v>
      </c>
    </row>
    <row r="91" spans="1:2" ht="12.75">
      <c r="A91" t="s">
        <v>65</v>
      </c>
      <c r="B91">
        <f>SUBSTITUTE(A32," ","")</f>
        <v>0</v>
      </c>
    </row>
    <row r="92" ht="12.75">
      <c r="A92" t="s">
        <v>66</v>
      </c>
    </row>
    <row r="93" spans="4:5" ht="12.75">
      <c r="D93">
        <f>MID(B91,1,2)</f>
        <v>0</v>
      </c>
      <c r="E93" t="str">
        <f>_XLL.HEXINBIN(D93,8)</f>
        <v>01000001</v>
      </c>
    </row>
    <row r="94" spans="1:9" ht="12.75">
      <c r="A94" t="s">
        <v>67</v>
      </c>
      <c r="D94">
        <f>MID(B91,3,2)</f>
        <v>0</v>
      </c>
      <c r="E94" t="str">
        <f>_XLL.HEXINBIN(D94,8)</f>
        <v>00000011</v>
      </c>
      <c r="F94">
        <f>(E94&amp;E93)</f>
        <v>0</v>
      </c>
      <c r="G94">
        <f>LEFT(F94,LEN(F94)-6)</f>
        <v>0</v>
      </c>
      <c r="H94">
        <f>_XLL.BININDEZ(G94)</f>
        <v>13</v>
      </c>
      <c r="I94">
        <f>H94*0.004</f>
        <v>0.052000000000000005</v>
      </c>
    </row>
    <row r="95" spans="1:5" ht="12.75">
      <c r="A95" t="s">
        <v>68</v>
      </c>
      <c r="D95">
        <f>MID(B91,5,2)</f>
        <v>0</v>
      </c>
      <c r="E95" t="str">
        <f>_XLL.HEXINBIN(D95,8)</f>
        <v>10000001</v>
      </c>
    </row>
    <row r="96" spans="4:9" ht="12.75">
      <c r="D96">
        <f>MID(B91,7,2)</f>
        <v>0</v>
      </c>
      <c r="E96" t="str">
        <f>_XLL.HEXINBIN(D96,8)</f>
        <v>11111010</v>
      </c>
      <c r="F96">
        <f>(E96&amp;E95)</f>
        <v>0</v>
      </c>
      <c r="G96">
        <f>LEFT(F96,LEN(F96)-6)</f>
        <v>0</v>
      </c>
      <c r="H96">
        <f>_XLL.BININDEZ(G96)</f>
        <v>-22</v>
      </c>
      <c r="I96">
        <f>H96*0.004</f>
        <v>-0.088</v>
      </c>
    </row>
    <row r="97" spans="1:5" ht="12.75">
      <c r="A97" t="s">
        <v>69</v>
      </c>
      <c r="D97">
        <f>MID(B91,9,2)</f>
        <v>0</v>
      </c>
      <c r="E97" t="str">
        <f>_XLL.HEXINBIN(D97,8)</f>
        <v>00000001</v>
      </c>
    </row>
    <row r="98" spans="1:9" ht="12.75">
      <c r="A98" t="s">
        <v>70</v>
      </c>
      <c r="D98">
        <f>MID(B91,11,2)</f>
        <v>0</v>
      </c>
      <c r="E98" t="str">
        <f>_XLL.HEXINBIN(D98,8)</f>
        <v>11000101</v>
      </c>
      <c r="F98">
        <f>(E98&amp;E97)</f>
        <v>0</v>
      </c>
      <c r="G98">
        <f>LEFT(F98,LEN(F98)-6)</f>
        <v>0</v>
      </c>
      <c r="H98">
        <f>_XLL.BININDEZ(G98)</f>
        <v>-236</v>
      </c>
      <c r="I98">
        <f>H98*0.004</f>
        <v>-0.9440000000000001</v>
      </c>
    </row>
    <row r="100" spans="1:2" ht="12.75">
      <c r="A100" t="s">
        <v>71</v>
      </c>
      <c r="B100">
        <f>SUBSTITUTE(A35," ","")</f>
        <v>0</v>
      </c>
    </row>
    <row r="101" ht="12.75">
      <c r="A101" t="s">
        <v>72</v>
      </c>
    </row>
    <row r="102" spans="4:5" ht="12.75">
      <c r="D102">
        <f>MID(B100,1,2)</f>
        <v>0</v>
      </c>
      <c r="E102" t="str">
        <f>_XLL.HEXINBIN(D102,8)</f>
        <v>00000001</v>
      </c>
    </row>
    <row r="103" spans="1:9" ht="12.75">
      <c r="A103" t="s">
        <v>73</v>
      </c>
      <c r="D103">
        <f>MID(B100,3,2)</f>
        <v>0</v>
      </c>
      <c r="E103" t="str">
        <f>_XLL.HEXINBIN(D103,8)</f>
        <v>00000011</v>
      </c>
      <c r="F103">
        <f>(E103&amp;E102)</f>
        <v>0</v>
      </c>
      <c r="G103">
        <f>LEFT(F103,LEN(F103)-6)</f>
        <v>0</v>
      </c>
      <c r="H103">
        <f>_XLL.BININDEZ(G103)</f>
        <v>12</v>
      </c>
      <c r="I103">
        <f>H103*0.004</f>
        <v>0.048</v>
      </c>
    </row>
    <row r="104" spans="1:5" ht="12.75">
      <c r="A104" t="s">
        <v>74</v>
      </c>
      <c r="D104">
        <f>MID(B100,5,2)</f>
        <v>0</v>
      </c>
      <c r="E104" t="str">
        <f>_XLL.HEXINBIN(D104,8)</f>
        <v>11000001</v>
      </c>
    </row>
    <row r="105" spans="4:9" ht="12.75">
      <c r="D105">
        <f>MID(B100,7,2)</f>
        <v>0</v>
      </c>
      <c r="E105" t="str">
        <f>_XLL.HEXINBIN(D105,8)</f>
        <v>11111001</v>
      </c>
      <c r="F105">
        <f>(E105&amp;E104)</f>
        <v>0</v>
      </c>
      <c r="G105">
        <f>LEFT(F105,LEN(F105)-6)</f>
        <v>0</v>
      </c>
      <c r="H105">
        <f>_XLL.BININDEZ(G105)</f>
        <v>-25</v>
      </c>
      <c r="I105">
        <f>H105*0.004</f>
        <v>-0.1</v>
      </c>
    </row>
    <row r="106" spans="1:5" ht="12.75">
      <c r="A106" t="s">
        <v>75</v>
      </c>
      <c r="D106">
        <f>MID(B100,9,2)</f>
        <v>0</v>
      </c>
      <c r="E106" t="str">
        <f>_XLL.HEXINBIN(D106,8)</f>
        <v>00000001</v>
      </c>
    </row>
    <row r="107" spans="1:9" ht="12.75">
      <c r="A107" t="s">
        <v>76</v>
      </c>
      <c r="D107">
        <f>MID(B100,11,2)</f>
        <v>0</v>
      </c>
      <c r="E107" t="str">
        <f>_XLL.HEXINBIN(D107,8)</f>
        <v>11000111</v>
      </c>
      <c r="F107">
        <f>(E107&amp;E106)</f>
        <v>0</v>
      </c>
      <c r="G107">
        <f>LEFT(F107,LEN(F107)-6)</f>
        <v>0</v>
      </c>
      <c r="H107">
        <f>_XLL.BININDEZ(G107)</f>
        <v>-228</v>
      </c>
      <c r="I107">
        <f>H107*0.004</f>
        <v>-0.912</v>
      </c>
    </row>
    <row r="109" spans="1:2" ht="12.75">
      <c r="A109" t="s">
        <v>77</v>
      </c>
      <c r="B109">
        <f>SUBSTITUTE(A38," ","")</f>
        <v>0</v>
      </c>
    </row>
    <row r="110" ht="12.75">
      <c r="A110" t="s">
        <v>78</v>
      </c>
    </row>
    <row r="111" spans="4:5" ht="12.75">
      <c r="D111">
        <f>MID(B109,1,2)</f>
        <v>0</v>
      </c>
      <c r="E111" t="str">
        <f>_XLL.HEXINBIN(D111,8)</f>
        <v>00000001</v>
      </c>
    </row>
    <row r="112" spans="1:9" ht="12.75">
      <c r="A112" t="s">
        <v>79</v>
      </c>
      <c r="D112">
        <f>MID(B109,3,2)</f>
        <v>0</v>
      </c>
      <c r="E112" t="str">
        <f>_XLL.HEXINBIN(D112,8)</f>
        <v>00000011</v>
      </c>
      <c r="F112">
        <f>(E112&amp;E111)</f>
        <v>0</v>
      </c>
      <c r="G112">
        <f>LEFT(F112,LEN(F112)-6)</f>
        <v>0</v>
      </c>
      <c r="H112">
        <f>_XLL.BININDEZ(G112)</f>
        <v>12</v>
      </c>
      <c r="I112">
        <f>H112*0.004</f>
        <v>0.048</v>
      </c>
    </row>
    <row r="113" spans="1:5" ht="12.75">
      <c r="A113" t="s">
        <v>80</v>
      </c>
      <c r="D113">
        <f>MID(B109,5,2)</f>
        <v>0</v>
      </c>
      <c r="E113" t="str">
        <f>_XLL.HEXINBIN(D113,8)</f>
        <v>10000001</v>
      </c>
    </row>
    <row r="114" spans="4:9" ht="12.75">
      <c r="D114">
        <f>MID(B109,7,2)</f>
        <v>0</v>
      </c>
      <c r="E114" t="str">
        <f>_XLL.HEXINBIN(D114,8)</f>
        <v>11111010</v>
      </c>
      <c r="F114">
        <f>(E114&amp;E113)</f>
        <v>0</v>
      </c>
      <c r="G114">
        <f>LEFT(F114,LEN(F114)-6)</f>
        <v>0</v>
      </c>
      <c r="H114">
        <f>_XLL.BININDEZ(G114)</f>
        <v>-22</v>
      </c>
      <c r="I114">
        <f>H114*0.004</f>
        <v>-0.088</v>
      </c>
    </row>
    <row r="115" spans="1:5" ht="12.75">
      <c r="A115" t="s">
        <v>81</v>
      </c>
      <c r="D115">
        <f>MID(B109,9,2)</f>
        <v>0</v>
      </c>
      <c r="E115" t="str">
        <f>_XLL.HEXINBIN(D115,8)</f>
        <v>11000001</v>
      </c>
    </row>
    <row r="116" spans="1:9" ht="12.75">
      <c r="A116" t="s">
        <v>82</v>
      </c>
      <c r="D116">
        <f>MID(B109,11,2)</f>
        <v>0</v>
      </c>
      <c r="E116" t="str">
        <f>_XLL.HEXINBIN(D116,8)</f>
        <v>11000110</v>
      </c>
      <c r="F116">
        <f>(E116&amp;E115)</f>
        <v>0</v>
      </c>
      <c r="G116">
        <f>LEFT(F116,LEN(F116)-6)</f>
        <v>0</v>
      </c>
      <c r="H116">
        <f>_XLL.BININDEZ(G116)</f>
        <v>-229</v>
      </c>
      <c r="I116">
        <f>H116*0.004</f>
        <v>-0.916</v>
      </c>
    </row>
    <row r="118" spans="1:2" ht="12.75">
      <c r="A118" t="s">
        <v>83</v>
      </c>
      <c r="B118">
        <f>SUBSTITUTE(A41," ","")</f>
        <v>0</v>
      </c>
    </row>
    <row r="119" ht="12.75">
      <c r="A119" t="s">
        <v>84</v>
      </c>
    </row>
    <row r="120" spans="4:5" ht="12.75">
      <c r="D120">
        <f>MID(B118,1,2)</f>
        <v>0</v>
      </c>
      <c r="E120" t="str">
        <f>_XLL.HEXINBIN(D120,8)</f>
        <v>11000001</v>
      </c>
    </row>
    <row r="121" spans="1:9" ht="12.75">
      <c r="A121" t="s">
        <v>85</v>
      </c>
      <c r="D121">
        <f>MID(B118,3,2)</f>
        <v>0</v>
      </c>
      <c r="E121" t="str">
        <f>_XLL.HEXINBIN(D121,8)</f>
        <v>00000011</v>
      </c>
      <c r="F121">
        <f>(E121&amp;E120)</f>
        <v>0</v>
      </c>
      <c r="G121">
        <f>LEFT(F121,LEN(F121)-6)</f>
        <v>0</v>
      </c>
      <c r="H121">
        <f>_XLL.BININDEZ(G121)</f>
        <v>15</v>
      </c>
      <c r="I121">
        <f>H121*0.004</f>
        <v>0.06</v>
      </c>
    </row>
    <row r="122" spans="1:5" ht="12.75">
      <c r="A122" t="s">
        <v>86</v>
      </c>
      <c r="D122">
        <f>MID(B118,5,2)</f>
        <v>0</v>
      </c>
      <c r="E122" t="str">
        <f>_XLL.HEXINBIN(D122,8)</f>
        <v>11000001</v>
      </c>
    </row>
    <row r="123" spans="4:9" ht="12.75">
      <c r="D123">
        <f>MID(B118,7,2)</f>
        <v>0</v>
      </c>
      <c r="E123" t="str">
        <f>_XLL.HEXINBIN(D123,8)</f>
        <v>11111100</v>
      </c>
      <c r="F123">
        <f>(E123&amp;E122)</f>
        <v>0</v>
      </c>
      <c r="G123">
        <f>LEFT(F123,LEN(F123)-6)</f>
        <v>0</v>
      </c>
      <c r="H123">
        <f>_XLL.BININDEZ(G123)</f>
        <v>-13</v>
      </c>
      <c r="I123">
        <f>H123*0.004</f>
        <v>-0.052000000000000005</v>
      </c>
    </row>
    <row r="124" spans="1:5" ht="12.75">
      <c r="A124" t="s">
        <v>87</v>
      </c>
      <c r="D124">
        <f>MID(B118,9,2)</f>
        <v>0</v>
      </c>
      <c r="E124" t="str">
        <f>_XLL.HEXINBIN(D124,8)</f>
        <v>01000001</v>
      </c>
    </row>
    <row r="125" spans="1:9" ht="12.75">
      <c r="A125" t="s">
        <v>88</v>
      </c>
      <c r="D125">
        <f>MID(B118,11,2)</f>
        <v>0</v>
      </c>
      <c r="E125" t="str">
        <f>_XLL.HEXINBIN(D125,8)</f>
        <v>11000010</v>
      </c>
      <c r="F125">
        <f>(E125&amp;E124)</f>
        <v>0</v>
      </c>
      <c r="G125">
        <f>LEFT(F125,LEN(F125)-6)</f>
        <v>0</v>
      </c>
      <c r="H125">
        <f>_XLL.BININDEZ(G125)</f>
        <v>-247</v>
      </c>
      <c r="I125">
        <f>H125*0.004</f>
        <v>-0.988</v>
      </c>
    </row>
    <row r="127" spans="1:2" ht="12.75">
      <c r="A127" t="s">
        <v>89</v>
      </c>
      <c r="B127">
        <f>SUBSTITUTE(A44," ","")</f>
        <v>0</v>
      </c>
    </row>
    <row r="128" ht="12.75">
      <c r="A128" t="s">
        <v>90</v>
      </c>
    </row>
    <row r="129" spans="4:5" ht="12.75">
      <c r="D129">
        <f>MID(B127,1,2)</f>
        <v>0</v>
      </c>
      <c r="E129" t="str">
        <f>_XLL.HEXINBIN(D129,8)</f>
        <v>11000001</v>
      </c>
    </row>
    <row r="130" spans="4:9" ht="12.75">
      <c r="D130">
        <f>MID(B127,3,2)</f>
        <v>0</v>
      </c>
      <c r="E130" t="str">
        <f>_XLL.HEXINBIN(D130,8)</f>
        <v>00000100</v>
      </c>
      <c r="F130">
        <f>(E130&amp;E129)</f>
        <v>0</v>
      </c>
      <c r="G130">
        <f>LEFT(F130,LEN(F130)-6)</f>
        <v>0</v>
      </c>
      <c r="H130">
        <f>_XLL.BININDEZ(G130)</f>
        <v>19</v>
      </c>
      <c r="I130">
        <f>H130*0.004</f>
        <v>0.076</v>
      </c>
    </row>
    <row r="131" spans="4:5" ht="12.75">
      <c r="D131">
        <f>MID(B127,5,2)</f>
        <v>0</v>
      </c>
      <c r="E131" t="str">
        <f>_XLL.HEXINBIN(D131,8)</f>
        <v>01000001</v>
      </c>
    </row>
    <row r="132" spans="4:9" ht="12.75">
      <c r="D132">
        <f>MID(B127,7,2)</f>
        <v>0</v>
      </c>
      <c r="E132" t="str">
        <f>_XLL.HEXINBIN(D132,8)</f>
        <v>11111101</v>
      </c>
      <c r="F132">
        <f>(E132&amp;E131)</f>
        <v>0</v>
      </c>
      <c r="G132">
        <f>LEFT(F132,LEN(F132)-6)</f>
        <v>0</v>
      </c>
      <c r="H132">
        <f>_XLL.BININDEZ(G132)</f>
        <v>-11</v>
      </c>
      <c r="I132">
        <f>H132*0.004</f>
        <v>-0.044</v>
      </c>
    </row>
    <row r="133" spans="4:5" ht="12.75">
      <c r="D133">
        <f>MID(B127,9,2)</f>
        <v>0</v>
      </c>
      <c r="E133" t="str">
        <f>_XLL.HEXINBIN(D133,8)</f>
        <v>01000001</v>
      </c>
    </row>
    <row r="134" spans="4:9" ht="12.75">
      <c r="D134">
        <f>MID(B127,11,2)</f>
        <v>0</v>
      </c>
      <c r="E134" t="str">
        <f>_XLL.HEXINBIN(D134,8)</f>
        <v>10111101</v>
      </c>
      <c r="F134">
        <f>(E134&amp;E133)</f>
        <v>0</v>
      </c>
      <c r="G134">
        <f>LEFT(F134,LEN(F134)-6)</f>
        <v>0</v>
      </c>
      <c r="H134">
        <f>_XLL.BININDEZ(G134)</f>
        <v>-267</v>
      </c>
      <c r="I134">
        <f>H134*0.004</f>
        <v>-1.068</v>
      </c>
    </row>
    <row r="136" ht="12.75">
      <c r="B136">
        <f>SUBSTITUTE(A47," ","")</f>
        <v>0</v>
      </c>
    </row>
    <row r="138" spans="4:5" ht="12.75">
      <c r="D138">
        <f>MID(B136,1,2)</f>
        <v>0</v>
      </c>
      <c r="E138" t="str">
        <f>_XLL.HEXINBIN(D138,8)</f>
        <v>01000001</v>
      </c>
    </row>
    <row r="139" spans="4:9" ht="12.75">
      <c r="D139">
        <f>MID(B136,3,2)</f>
        <v>0</v>
      </c>
      <c r="E139" t="str">
        <f>_XLL.HEXINBIN(D139,8)</f>
        <v>00000100</v>
      </c>
      <c r="F139">
        <f>(E139&amp;E138)</f>
        <v>0</v>
      </c>
      <c r="G139">
        <f>LEFT(F139,LEN(F139)-6)</f>
        <v>0</v>
      </c>
      <c r="H139">
        <f>_XLL.BININDEZ(G139)</f>
        <v>17</v>
      </c>
      <c r="I139">
        <f>H139*0.004</f>
        <v>0.068</v>
      </c>
    </row>
    <row r="140" spans="4:5" ht="12.75">
      <c r="D140">
        <f>MID(B136,5,2)</f>
        <v>0</v>
      </c>
      <c r="E140" t="str">
        <f>_XLL.HEXINBIN(D140,8)</f>
        <v>01000001</v>
      </c>
    </row>
    <row r="141" spans="4:9" ht="12.75">
      <c r="D141">
        <f>MID(B136,7,2)</f>
        <v>0</v>
      </c>
      <c r="E141" t="str">
        <f>_XLL.HEXINBIN(D141,8)</f>
        <v>11111100</v>
      </c>
      <c r="F141">
        <f>(E141&amp;E140)</f>
        <v>0</v>
      </c>
      <c r="G141">
        <f>LEFT(F141,LEN(F141)-6)</f>
        <v>0</v>
      </c>
      <c r="H141">
        <f>_XLL.BININDEZ(G141)</f>
        <v>-15</v>
      </c>
      <c r="I141">
        <f>H141*0.004</f>
        <v>-0.06</v>
      </c>
    </row>
    <row r="142" spans="4:5" ht="12.75">
      <c r="D142">
        <f>MID(B136,9,2)</f>
        <v>0</v>
      </c>
      <c r="E142" t="str">
        <f>_XLL.HEXINBIN(D142,8)</f>
        <v>00000001</v>
      </c>
    </row>
    <row r="143" spans="4:9" ht="12.75">
      <c r="D143">
        <f>MID(B136,11,2)</f>
        <v>0</v>
      </c>
      <c r="E143" t="str">
        <f>_XLL.HEXINBIN(D143,8)</f>
        <v>10111001</v>
      </c>
      <c r="F143">
        <f>(E143&amp;E142)</f>
        <v>0</v>
      </c>
      <c r="G143">
        <f>LEFT(F143,LEN(F143)-6)</f>
        <v>0</v>
      </c>
      <c r="H143">
        <f>_XLL.BININDEZ(G143)</f>
        <v>-284</v>
      </c>
      <c r="I143">
        <f>H143*0.004</f>
        <v>-1.1360000000000001</v>
      </c>
    </row>
    <row r="145" ht="12.75">
      <c r="B145">
        <f>SUBSTITUTE(A50," ","")</f>
        <v>0</v>
      </c>
    </row>
    <row r="147" spans="4:5" ht="12.75">
      <c r="D147">
        <f>MID(B145,1,2)</f>
        <v>0</v>
      </c>
      <c r="E147" t="str">
        <f>_XLL.HEXINBIN(D147,8)</f>
        <v>00000001</v>
      </c>
    </row>
    <row r="148" spans="4:9" ht="12.75">
      <c r="D148">
        <f>MID(B145,3,2)</f>
        <v>0</v>
      </c>
      <c r="E148" t="str">
        <f>_XLL.HEXINBIN(D148,8)</f>
        <v>00000100</v>
      </c>
      <c r="F148">
        <f>(E148&amp;E147)</f>
        <v>0</v>
      </c>
      <c r="G148">
        <f>LEFT(F148,LEN(F148)-6)</f>
        <v>0</v>
      </c>
      <c r="H148">
        <f>_XLL.BININDEZ(G148)</f>
        <v>16</v>
      </c>
      <c r="I148">
        <f>H148*0.004</f>
        <v>0.064</v>
      </c>
    </row>
    <row r="149" spans="4:5" ht="12.75">
      <c r="D149">
        <f>MID(B145,5,2)</f>
        <v>0</v>
      </c>
      <c r="E149" t="str">
        <f>_XLL.HEXINBIN(D149,8)</f>
        <v>01000001</v>
      </c>
    </row>
    <row r="150" spans="4:9" ht="12.75">
      <c r="D150">
        <f>MID(B145,7,2)</f>
        <v>0</v>
      </c>
      <c r="E150" t="str">
        <f>_XLL.HEXINBIN(D150,8)</f>
        <v>11111101</v>
      </c>
      <c r="F150">
        <f>(E150&amp;E149)</f>
        <v>0</v>
      </c>
      <c r="G150">
        <f>LEFT(F150,LEN(F150)-6)</f>
        <v>0</v>
      </c>
      <c r="H150">
        <f>_XLL.BININDEZ(G150)</f>
        <v>-11</v>
      </c>
      <c r="I150">
        <f>H150*0.004</f>
        <v>-0.044</v>
      </c>
    </row>
    <row r="151" spans="4:5" ht="12.75">
      <c r="D151">
        <f>MID(B145,9,2)</f>
        <v>0</v>
      </c>
      <c r="E151" t="str">
        <f>_XLL.HEXINBIN(D151,8)</f>
        <v>10000001</v>
      </c>
    </row>
    <row r="152" spans="4:9" ht="12.75">
      <c r="D152">
        <f>MID(B145,11,2)</f>
        <v>0</v>
      </c>
      <c r="E152" t="str">
        <f>_XLL.HEXINBIN(D152,8)</f>
        <v>10110110</v>
      </c>
      <c r="F152">
        <f>(E152&amp;E151)</f>
        <v>0</v>
      </c>
      <c r="G152">
        <f>LEFT(F152,LEN(F152)-6)</f>
        <v>0</v>
      </c>
      <c r="H152">
        <f>_XLL.BININDEZ(G152)</f>
        <v>-294</v>
      </c>
      <c r="I152">
        <f>H152*0.004</f>
        <v>-1.176</v>
      </c>
    </row>
    <row r="154" ht="12.75">
      <c r="B154">
        <f>SUBSTITUTE(A53," ","")</f>
        <v>0</v>
      </c>
    </row>
    <row r="156" spans="4:5" ht="12.75">
      <c r="D156">
        <f>MID(B154,1,2)</f>
        <v>0</v>
      </c>
      <c r="E156" t="str">
        <f>_XLL.HEXINBIN(D156,8)</f>
        <v>00000001</v>
      </c>
    </row>
    <row r="157" spans="4:9" ht="12.75">
      <c r="D157">
        <f>MID(B154,3,2)</f>
        <v>0</v>
      </c>
      <c r="E157" t="str">
        <f>_XLL.HEXINBIN(D157,8)</f>
        <v>00000100</v>
      </c>
      <c r="F157">
        <f>(E157&amp;E156)</f>
        <v>0</v>
      </c>
      <c r="G157">
        <f>LEFT(F157,LEN(F157)-6)</f>
        <v>0</v>
      </c>
      <c r="H157">
        <f>_XLL.BININDEZ(G157)</f>
        <v>16</v>
      </c>
      <c r="I157">
        <f>H157*0.004</f>
        <v>0.064</v>
      </c>
    </row>
    <row r="158" spans="4:5" ht="12.75">
      <c r="D158">
        <f>MID(B154,5,2)</f>
        <v>0</v>
      </c>
      <c r="E158" t="str">
        <f>_XLL.HEXINBIN(D158,8)</f>
        <v>00000001</v>
      </c>
    </row>
    <row r="159" spans="4:9" ht="12.75">
      <c r="D159">
        <f>MID(B154,7,2)</f>
        <v>0</v>
      </c>
      <c r="E159" t="str">
        <f>_XLL.HEXINBIN(D159,8)</f>
        <v>11111100</v>
      </c>
      <c r="F159">
        <f>(E159&amp;E158)</f>
        <v>0</v>
      </c>
      <c r="G159">
        <f>LEFT(F159,LEN(F159)-6)</f>
        <v>0</v>
      </c>
      <c r="H159">
        <f>_XLL.BININDEZ(G159)</f>
        <v>-16</v>
      </c>
      <c r="I159">
        <f>H159*0.004</f>
        <v>-0.064</v>
      </c>
    </row>
    <row r="160" spans="4:5" ht="12.75">
      <c r="D160">
        <f>MID(B154,9,2)</f>
        <v>0</v>
      </c>
      <c r="E160" t="str">
        <f>_XLL.HEXINBIN(D160,8)</f>
        <v>10000001</v>
      </c>
    </row>
    <row r="161" spans="4:9" ht="12.75">
      <c r="D161">
        <f>MID(B154,11,2)</f>
        <v>0</v>
      </c>
      <c r="E161" t="str">
        <f>_XLL.HEXINBIN(D161,8)</f>
        <v>10110101</v>
      </c>
      <c r="F161">
        <f>(E161&amp;E160)</f>
        <v>0</v>
      </c>
      <c r="G161">
        <f>LEFT(F161,LEN(F161)-6)</f>
        <v>0</v>
      </c>
      <c r="H161">
        <f>_XLL.BININDEZ(G161)</f>
        <v>-298</v>
      </c>
      <c r="I161">
        <f>H161*0.004</f>
        <v>-1.192</v>
      </c>
    </row>
    <row r="163" ht="12.75">
      <c r="B163">
        <f>SUBSTITUTE(A56," ","")</f>
        <v>0</v>
      </c>
    </row>
    <row r="165" spans="4:5" ht="12.75">
      <c r="D165">
        <f>MID(B163,1,2)</f>
        <v>0</v>
      </c>
      <c r="E165" t="str">
        <f>_XLL.HEXINBIN(D165,8)</f>
        <v>01000001</v>
      </c>
    </row>
    <row r="166" spans="4:9" ht="12.75">
      <c r="D166">
        <f>MID(B163,3,2)</f>
        <v>0</v>
      </c>
      <c r="E166" t="str">
        <f>_XLL.HEXINBIN(D166,8)</f>
        <v>00000100</v>
      </c>
      <c r="F166">
        <f>(E166&amp;E165)</f>
        <v>0</v>
      </c>
      <c r="G166">
        <f>LEFT(F166,LEN(F166)-6)</f>
        <v>0</v>
      </c>
      <c r="H166">
        <f>_XLL.BININDEZ(G166)</f>
        <v>17</v>
      </c>
      <c r="I166">
        <f>H166*0.004</f>
        <v>0.068</v>
      </c>
    </row>
    <row r="167" spans="4:5" ht="12.75">
      <c r="D167">
        <f>MID(B163,5,2)</f>
        <v>0</v>
      </c>
      <c r="E167" t="str">
        <f>_XLL.HEXINBIN(D167,8)</f>
        <v>00000001</v>
      </c>
    </row>
    <row r="168" spans="4:9" ht="12.75">
      <c r="D168">
        <f>MID(B163,7,2)</f>
        <v>0</v>
      </c>
      <c r="E168" t="str">
        <f>_XLL.HEXINBIN(D168,8)</f>
        <v>11111100</v>
      </c>
      <c r="F168">
        <f>(E168&amp;E167)</f>
        <v>0</v>
      </c>
      <c r="G168">
        <f>LEFT(F168,LEN(F168)-6)</f>
        <v>0</v>
      </c>
      <c r="H168">
        <f>_XLL.BININDEZ(G168)</f>
        <v>-16</v>
      </c>
      <c r="I168">
        <f>H168*0.004</f>
        <v>-0.064</v>
      </c>
    </row>
    <row r="169" spans="4:5" ht="12.75">
      <c r="D169">
        <f>MID(B163,9,2)</f>
        <v>0</v>
      </c>
      <c r="E169" t="str">
        <f>_XLL.HEXINBIN(D169,8)</f>
        <v>01000001</v>
      </c>
    </row>
    <row r="170" spans="4:9" ht="12.75">
      <c r="D170">
        <f>MID(B163,11,2)</f>
        <v>0</v>
      </c>
      <c r="E170" t="str">
        <f>_XLL.HEXINBIN(D170,8)</f>
        <v>10111000</v>
      </c>
      <c r="F170">
        <f>(E170&amp;E169)</f>
        <v>0</v>
      </c>
      <c r="G170">
        <f>LEFT(F170,LEN(F170)-6)</f>
        <v>0</v>
      </c>
      <c r="H170">
        <f>_XLL.BININDEZ(G170)</f>
        <v>-287</v>
      </c>
      <c r="I170">
        <f>H170*0.004</f>
        <v>-1.148</v>
      </c>
    </row>
    <row r="172" ht="12.75">
      <c r="B172">
        <f>SUBSTITUTE(A59," ","")</f>
        <v>0</v>
      </c>
    </row>
    <row r="174" spans="4:5" ht="12.75">
      <c r="D174">
        <f>MID(B172,1,2)</f>
        <v>0</v>
      </c>
      <c r="E174" t="str">
        <f>_XLL.HEXINBIN(D174,8)</f>
        <v>00000001</v>
      </c>
    </row>
    <row r="175" spans="4:9" ht="12.75">
      <c r="D175">
        <f>MID(B172,3,2)</f>
        <v>0</v>
      </c>
      <c r="E175" t="str">
        <f>_XLL.HEXINBIN(D175,8)</f>
        <v>00000011</v>
      </c>
      <c r="F175">
        <f>(E175&amp;E174)</f>
        <v>0</v>
      </c>
      <c r="G175">
        <f>LEFT(F175,LEN(F175)-6)</f>
        <v>0</v>
      </c>
      <c r="H175">
        <f>_XLL.BININDEZ(G175)</f>
        <v>12</v>
      </c>
      <c r="I175">
        <f>H175*0.004</f>
        <v>0.048</v>
      </c>
    </row>
    <row r="176" spans="4:5" ht="12.75">
      <c r="D176">
        <f>MID(B172,5,2)</f>
        <v>0</v>
      </c>
      <c r="E176" t="str">
        <f>_XLL.HEXINBIN(D176,8)</f>
        <v>10000001</v>
      </c>
    </row>
    <row r="177" spans="4:9" ht="12.75">
      <c r="D177">
        <f>MID(B172,7,2)</f>
        <v>0</v>
      </c>
      <c r="E177" t="str">
        <f>_XLL.HEXINBIN(D177,8)</f>
        <v>11111110</v>
      </c>
      <c r="F177">
        <f>(E177&amp;E176)</f>
        <v>0</v>
      </c>
      <c r="G177">
        <f>LEFT(F177,LEN(F177)-6)</f>
        <v>0</v>
      </c>
      <c r="H177">
        <f>_XLL.BININDEZ(G177)</f>
        <v>-6</v>
      </c>
      <c r="I177">
        <f>H177*0.004</f>
        <v>-0.024</v>
      </c>
    </row>
    <row r="178" spans="4:5" ht="12.75">
      <c r="D178">
        <f>MID(B172,9,2)</f>
        <v>0</v>
      </c>
      <c r="E178" t="str">
        <f>_XLL.HEXINBIN(D178,8)</f>
        <v>11000001</v>
      </c>
    </row>
    <row r="179" spans="4:9" ht="12.75">
      <c r="D179">
        <f>MID(B172,11,2)</f>
        <v>0</v>
      </c>
      <c r="E179" t="str">
        <f>_XLL.HEXINBIN(D179,8)</f>
        <v>10111101</v>
      </c>
      <c r="F179">
        <f>(E179&amp;E178)</f>
        <v>0</v>
      </c>
      <c r="G179">
        <f>LEFT(F179,LEN(F179)-6)</f>
        <v>0</v>
      </c>
      <c r="H179">
        <f>_XLL.BININDEZ(G179)</f>
        <v>-265</v>
      </c>
      <c r="I179">
        <f>H179*0.004</f>
        <v>-1.06</v>
      </c>
    </row>
    <row r="181" ht="12.75">
      <c r="B181">
        <f>SUBSTITUTE(A62," ","")</f>
        <v>0</v>
      </c>
    </row>
    <row r="183" spans="4:5" ht="12.75">
      <c r="D183">
        <f>MID(B181,1,2)</f>
        <v>0</v>
      </c>
      <c r="E183" t="str">
        <f>_XLL.HEXINBIN(D183,8)</f>
        <v>11000001</v>
      </c>
    </row>
    <row r="184" spans="4:9" ht="12.75">
      <c r="D184">
        <f>MID(B181,3,2)</f>
        <v>0</v>
      </c>
      <c r="E184" t="str">
        <f>_XLL.HEXINBIN(D184,8)</f>
        <v>00000001</v>
      </c>
      <c r="F184">
        <f>(E184&amp;E183)</f>
        <v>0</v>
      </c>
      <c r="G184">
        <f>LEFT(F184,LEN(F184)-6)</f>
        <v>0</v>
      </c>
      <c r="H184">
        <f>_XLL.BININDEZ(G184)</f>
        <v>7</v>
      </c>
      <c r="I184">
        <f>H184*0.004</f>
        <v>0.028</v>
      </c>
    </row>
    <row r="185" spans="4:5" ht="12.75">
      <c r="D185">
        <f>MID(B181,5,2)</f>
        <v>0</v>
      </c>
      <c r="E185" t="str">
        <f>_XLL.HEXINBIN(D185,8)</f>
        <v>01000001</v>
      </c>
    </row>
    <row r="186" spans="4:9" ht="12.75">
      <c r="D186">
        <f>MID(B181,7,2)</f>
        <v>0</v>
      </c>
      <c r="E186" t="str">
        <f>_XLL.HEXINBIN(D186,8)</f>
        <v>11111101</v>
      </c>
      <c r="F186">
        <f>(E186&amp;E185)</f>
        <v>0</v>
      </c>
      <c r="G186">
        <f>LEFT(F186,LEN(F186)-6)</f>
        <v>0</v>
      </c>
      <c r="H186">
        <f>_XLL.BININDEZ(G186)</f>
        <v>-11</v>
      </c>
      <c r="I186">
        <f>H186*0.004</f>
        <v>-0.044</v>
      </c>
    </row>
    <row r="187" spans="4:5" ht="12.75">
      <c r="D187">
        <f>MID(B181,9,2)</f>
        <v>0</v>
      </c>
      <c r="E187" t="str">
        <f>_XLL.HEXINBIN(D187,8)</f>
        <v>01000001</v>
      </c>
    </row>
    <row r="188" spans="4:9" ht="12.75">
      <c r="D188">
        <f>MID(B181,11,2)</f>
        <v>0</v>
      </c>
      <c r="E188" t="str">
        <f>_XLL.HEXINBIN(D188,8)</f>
        <v>11000001</v>
      </c>
      <c r="F188">
        <f>(E188&amp;E187)</f>
        <v>0</v>
      </c>
      <c r="G188">
        <f>LEFT(F188,LEN(F188)-6)</f>
        <v>0</v>
      </c>
      <c r="H188">
        <f>_XLL.BININDEZ(G188)</f>
        <v>-251</v>
      </c>
      <c r="I188">
        <f>H188*0.004</f>
        <v>-1.004</v>
      </c>
    </row>
    <row r="190" ht="12.75">
      <c r="B190">
        <f>SUBSTITUTE(A35," ","")</f>
        <v>0</v>
      </c>
    </row>
    <row r="192" spans="4:5" ht="12.75">
      <c r="D192">
        <f>MID(B190,1,2)</f>
        <v>0</v>
      </c>
      <c r="E192" t="str">
        <f>_XLL.HEXINBIN(D192,8)</f>
        <v>00000001</v>
      </c>
    </row>
    <row r="193" spans="4:9" ht="12.75">
      <c r="D193">
        <f>MID(B190,3,2)</f>
        <v>0</v>
      </c>
      <c r="E193" t="str">
        <f>_XLL.HEXINBIN(D193,8)</f>
        <v>00000011</v>
      </c>
      <c r="F193">
        <f>(E193&amp;E192)</f>
        <v>0</v>
      </c>
      <c r="G193">
        <f>LEFT(F193,LEN(F193)-6)</f>
        <v>0</v>
      </c>
      <c r="H193">
        <f>_XLL.BININDEZ(G193)</f>
        <v>12</v>
      </c>
      <c r="I193">
        <f>H193*0.004</f>
        <v>0.048</v>
      </c>
    </row>
    <row r="194" spans="4:5" ht="12.75">
      <c r="D194">
        <f>MID(B190,5,2)</f>
        <v>0</v>
      </c>
      <c r="E194" t="str">
        <f>_XLL.HEXINBIN(D194,8)</f>
        <v>11000001</v>
      </c>
    </row>
    <row r="195" spans="4:9" ht="12.75">
      <c r="D195">
        <f>MID(B190,7,2)</f>
        <v>0</v>
      </c>
      <c r="E195" t="str">
        <f>_XLL.HEXINBIN(D195,8)</f>
        <v>11111001</v>
      </c>
      <c r="F195">
        <f>(E195&amp;E194)</f>
        <v>0</v>
      </c>
      <c r="G195">
        <f>LEFT(F195,LEN(F195)-6)</f>
        <v>0</v>
      </c>
      <c r="H195">
        <f>_XLL.BININDEZ(G195)</f>
        <v>-25</v>
      </c>
      <c r="I195">
        <f>H195*0.004</f>
        <v>-0.1</v>
      </c>
    </row>
    <row r="196" spans="4:5" ht="12.75">
      <c r="D196">
        <f>MID(B190,9,2)</f>
        <v>0</v>
      </c>
      <c r="E196" t="str">
        <f>_XLL.HEXINBIN(D196,8)</f>
        <v>00000001</v>
      </c>
    </row>
    <row r="197" spans="4:9" ht="12.75">
      <c r="D197">
        <f>MID(B190,11,2)</f>
        <v>0</v>
      </c>
      <c r="E197" t="str">
        <f>_XLL.HEXINBIN(D197,8)</f>
        <v>11000111</v>
      </c>
      <c r="F197">
        <f>(E197&amp;E196)</f>
        <v>0</v>
      </c>
      <c r="G197">
        <f>LEFT(F197,LEN(F197)-6)</f>
        <v>0</v>
      </c>
      <c r="H197">
        <f>_XLL.BININDEZ(G197)</f>
        <v>-228</v>
      </c>
      <c r="I197">
        <f>H197*0.004</f>
        <v>-0.912</v>
      </c>
    </row>
    <row r="199" ht="12.75">
      <c r="B199">
        <f>SUBSTITUTE(A68," ","")</f>
        <v>0</v>
      </c>
    </row>
    <row r="201" spans="4:5" ht="12.75">
      <c r="D201">
        <f>MID(B199,1,2)</f>
        <v>0</v>
      </c>
      <c r="E201" t="str">
        <f>_XLL.HEXINBIN(D201,8)</f>
        <v>11000001</v>
      </c>
    </row>
    <row r="202" spans="4:9" ht="12.75">
      <c r="D202">
        <f>MID(B199,3,2)</f>
        <v>0</v>
      </c>
      <c r="E202" t="str">
        <f>_XLL.HEXINBIN(D202,8)</f>
        <v>00000010</v>
      </c>
      <c r="F202">
        <f>(E202&amp;E201)</f>
        <v>0</v>
      </c>
      <c r="G202">
        <f>LEFT(F202,LEN(F202)-6)</f>
        <v>0</v>
      </c>
      <c r="H202">
        <f>_XLL.BININDEZ(G202)</f>
        <v>11</v>
      </c>
      <c r="I202">
        <f>H202*0.004</f>
        <v>0.044</v>
      </c>
    </row>
    <row r="203" spans="4:5" ht="12.75">
      <c r="D203">
        <f>MID(B199,5,2)</f>
        <v>0</v>
      </c>
      <c r="E203" t="str">
        <f>_XLL.HEXINBIN(D203,8)</f>
        <v>11000001</v>
      </c>
    </row>
    <row r="204" spans="4:9" ht="12.75">
      <c r="D204">
        <f>MID(B199,7,2)</f>
        <v>0</v>
      </c>
      <c r="E204" t="str">
        <f>_XLL.HEXINBIN(D204,8)</f>
        <v>11111100</v>
      </c>
      <c r="F204">
        <f>(E204&amp;E203)</f>
        <v>0</v>
      </c>
      <c r="G204">
        <f>LEFT(F204,LEN(F204)-6)</f>
        <v>0</v>
      </c>
      <c r="H204">
        <f>_XLL.BININDEZ(G204)</f>
        <v>-13</v>
      </c>
      <c r="I204">
        <f>H204*0.004</f>
        <v>-0.052000000000000005</v>
      </c>
    </row>
    <row r="205" spans="4:5" ht="12.75">
      <c r="D205">
        <f>MID(B199,9,2)</f>
        <v>0</v>
      </c>
      <c r="E205" t="str">
        <f>_XLL.HEXINBIN(D205,8)</f>
        <v>10000001</v>
      </c>
    </row>
    <row r="206" spans="4:9" ht="12.75">
      <c r="D206">
        <f>MID(B199,11,2)</f>
        <v>0</v>
      </c>
      <c r="E206" t="str">
        <f>_XLL.HEXINBIN(D206,8)</f>
        <v>11000111</v>
      </c>
      <c r="F206">
        <f>(E206&amp;E205)</f>
        <v>0</v>
      </c>
      <c r="G206">
        <f>LEFT(F206,LEN(F206)-6)</f>
        <v>0</v>
      </c>
      <c r="H206">
        <f>_XLL.BININDEZ(G206)</f>
        <v>-226</v>
      </c>
      <c r="I206">
        <f>H206*0.004</f>
        <v>-0.904</v>
      </c>
    </row>
    <row r="208" ht="12.75">
      <c r="B208">
        <f>SUBSTITUTE(A71," ","")</f>
        <v>0</v>
      </c>
    </row>
    <row r="210" spans="4:5" ht="12.75">
      <c r="D210">
        <f>MID(B208,1,2)</f>
        <v>0</v>
      </c>
      <c r="E210" t="str">
        <f>_XLL.HEXINBIN(D210,8)</f>
        <v>10000001</v>
      </c>
    </row>
    <row r="211" spans="4:9" ht="12.75">
      <c r="D211">
        <f>MID(B208,3,2)</f>
        <v>0</v>
      </c>
      <c r="E211" t="str">
        <f>_XLL.HEXINBIN(D211,8)</f>
        <v>00000011</v>
      </c>
      <c r="F211">
        <f>(E211&amp;E210)</f>
        <v>0</v>
      </c>
      <c r="G211">
        <f>LEFT(F211,LEN(F211)-6)</f>
        <v>0</v>
      </c>
      <c r="H211">
        <f>_XLL.BININDEZ(G211)</f>
        <v>14</v>
      </c>
      <c r="I211">
        <f>H211*0.004</f>
        <v>0.056</v>
      </c>
    </row>
    <row r="212" spans="4:5" ht="12.75">
      <c r="D212">
        <f>MID(B208,5,2)</f>
        <v>0</v>
      </c>
      <c r="E212" t="str">
        <f>_XLL.HEXINBIN(D212,8)</f>
        <v>10000001</v>
      </c>
    </row>
    <row r="213" spans="4:9" ht="12.75">
      <c r="D213">
        <f>MID(B208,7,2)</f>
        <v>0</v>
      </c>
      <c r="E213" t="str">
        <f>_XLL.HEXINBIN(D213,8)</f>
        <v>11111100</v>
      </c>
      <c r="F213">
        <f>(E213&amp;E212)</f>
        <v>0</v>
      </c>
      <c r="G213">
        <f>LEFT(F213,LEN(F213)-6)</f>
        <v>0</v>
      </c>
      <c r="H213">
        <f>_XLL.BININDEZ(G213)</f>
        <v>-14</v>
      </c>
      <c r="I213">
        <f>H213*0.004</f>
        <v>-0.056</v>
      </c>
    </row>
    <row r="214" spans="4:5" ht="12.75">
      <c r="D214">
        <f>MID(B208,9,2)</f>
        <v>0</v>
      </c>
      <c r="E214" t="str">
        <f>_XLL.HEXINBIN(D214,8)</f>
        <v>00000001</v>
      </c>
    </row>
    <row r="215" spans="4:9" ht="12.75">
      <c r="D215">
        <f>MID(B208,11,2)</f>
        <v>0</v>
      </c>
      <c r="E215" t="str">
        <f>_XLL.HEXINBIN(D215,8)</f>
        <v>11000101</v>
      </c>
      <c r="F215">
        <f>(E215&amp;E214)</f>
        <v>0</v>
      </c>
      <c r="G215">
        <f>LEFT(F215,LEN(F215)-6)</f>
        <v>0</v>
      </c>
      <c r="H215">
        <f>_XLL.BININDEZ(G215)</f>
        <v>-236</v>
      </c>
      <c r="I215">
        <f>H215*0.004</f>
        <v>-0.9440000000000001</v>
      </c>
    </row>
    <row r="217" ht="12.75">
      <c r="B217">
        <f>SUBSTITUTE(A74," ","")</f>
        <v>0</v>
      </c>
    </row>
    <row r="219" spans="4:5" ht="12.75">
      <c r="D219">
        <f>MID(B217,1,2)</f>
        <v>0</v>
      </c>
      <c r="E219" t="str">
        <f>_XLL.HEXINBIN(D219,8)</f>
        <v>11000001</v>
      </c>
    </row>
    <row r="220" spans="4:9" ht="12.75">
      <c r="D220">
        <f>MID(B217,3,2)</f>
        <v>0</v>
      </c>
      <c r="E220" t="str">
        <f>_XLL.HEXINBIN(D220,8)</f>
        <v>00000011</v>
      </c>
      <c r="F220">
        <f>(E220&amp;E219)</f>
        <v>0</v>
      </c>
      <c r="G220">
        <f>LEFT(F220,LEN(F220)-6)</f>
        <v>0</v>
      </c>
      <c r="H220">
        <f>_XLL.BININDEZ(G220)</f>
        <v>15</v>
      </c>
      <c r="I220">
        <f>H220*0.004</f>
        <v>0.06</v>
      </c>
    </row>
    <row r="221" spans="4:5" ht="12.75">
      <c r="D221">
        <f>MID(B217,5,2)</f>
        <v>0</v>
      </c>
      <c r="E221" t="str">
        <f>_XLL.HEXINBIN(D221,8)</f>
        <v>01000001</v>
      </c>
    </row>
    <row r="222" spans="4:9" ht="12.75">
      <c r="D222">
        <f>MID(B217,7,2)</f>
        <v>0</v>
      </c>
      <c r="E222" t="str">
        <f>_XLL.HEXINBIN(D222,8)</f>
        <v>11111011</v>
      </c>
      <c r="F222">
        <f>(E222&amp;E221)</f>
        <v>0</v>
      </c>
      <c r="G222">
        <f>LEFT(F222,LEN(F222)-6)</f>
        <v>0</v>
      </c>
      <c r="H222">
        <f>_XLL.BININDEZ(G222)</f>
        <v>-19</v>
      </c>
      <c r="I222">
        <f>H222*0.004</f>
        <v>-0.076</v>
      </c>
    </row>
    <row r="223" spans="4:5" ht="12.75">
      <c r="D223">
        <f>MID(B217,9,2)</f>
        <v>0</v>
      </c>
      <c r="E223" t="str">
        <f>_XLL.HEXINBIN(D223,8)</f>
        <v>00000001</v>
      </c>
    </row>
    <row r="224" spans="4:9" ht="12.75">
      <c r="D224">
        <f>MID(B217,11,2)</f>
        <v>0</v>
      </c>
      <c r="E224" t="str">
        <f>_XLL.HEXINBIN(D224,8)</f>
        <v>11000010</v>
      </c>
      <c r="F224">
        <f>(E224&amp;E223)</f>
        <v>0</v>
      </c>
      <c r="G224">
        <f>LEFT(F224,LEN(F224)-6)</f>
        <v>0</v>
      </c>
      <c r="H224">
        <f>_XLL.BININDEZ(G224)</f>
        <v>-248</v>
      </c>
      <c r="I224">
        <f>H224*0.004</f>
        <v>-0.992</v>
      </c>
    </row>
    <row r="226" ht="12.75">
      <c r="B226">
        <f>SUBSTITUTE(A77," ","")</f>
        <v>0</v>
      </c>
    </row>
    <row r="228" spans="4:5" ht="12.75">
      <c r="D228">
        <f>MID(B226,1,2)</f>
        <v>0</v>
      </c>
      <c r="E228" t="str">
        <f>_XLL.HEXINBIN(D228,8)</f>
        <v>10000001</v>
      </c>
    </row>
    <row r="229" spans="4:9" ht="12.75">
      <c r="D229">
        <f>MID(B226,3,2)</f>
        <v>0</v>
      </c>
      <c r="E229" t="str">
        <f>_XLL.HEXINBIN(D229,8)</f>
        <v>00000100</v>
      </c>
      <c r="F229">
        <f>(E229&amp;E228)</f>
        <v>0</v>
      </c>
      <c r="G229">
        <f>LEFT(F229,LEN(F229)-6)</f>
        <v>0</v>
      </c>
      <c r="H229">
        <f>_XLL.BININDEZ(G229)</f>
        <v>18</v>
      </c>
      <c r="I229">
        <f>H229*0.004</f>
        <v>0.07200000000000001</v>
      </c>
    </row>
    <row r="230" spans="4:5" ht="12.75">
      <c r="D230">
        <f>MID(B226,5,2)</f>
        <v>0</v>
      </c>
      <c r="E230" t="str">
        <f>_XLL.HEXINBIN(D230,8)</f>
        <v>00000001</v>
      </c>
    </row>
    <row r="231" spans="4:9" ht="12.75">
      <c r="D231">
        <f>MID(B226,7,2)</f>
        <v>0</v>
      </c>
      <c r="E231" t="str">
        <f>_XLL.HEXINBIN(D231,8)</f>
        <v>11111100</v>
      </c>
      <c r="F231">
        <f>(E231&amp;E230)</f>
        <v>0</v>
      </c>
      <c r="G231">
        <f>LEFT(F231,LEN(F231)-6)</f>
        <v>0</v>
      </c>
      <c r="H231">
        <f>_XLL.BININDEZ(G231)</f>
        <v>-16</v>
      </c>
      <c r="I231">
        <f>H231*0.004</f>
        <v>-0.064</v>
      </c>
    </row>
    <row r="232" spans="4:5" ht="12.75">
      <c r="D232">
        <f>MID(B226,9,2)</f>
        <v>0</v>
      </c>
      <c r="E232" t="str">
        <f>_XLL.HEXINBIN(D232,8)</f>
        <v>01000001</v>
      </c>
    </row>
    <row r="233" spans="4:9" ht="12.75">
      <c r="D233">
        <f>MID(B226,11,2)</f>
        <v>0</v>
      </c>
      <c r="E233" t="str">
        <f>_XLL.HEXINBIN(D233,8)</f>
        <v>10111101</v>
      </c>
      <c r="F233">
        <f>(E233&amp;E232)</f>
        <v>0</v>
      </c>
      <c r="G233">
        <f>LEFT(F233,LEN(F233)-6)</f>
        <v>0</v>
      </c>
      <c r="H233">
        <f>_XLL.BININDEZ(G233)</f>
        <v>-267</v>
      </c>
      <c r="I233">
        <f>H233*0.004</f>
        <v>-1.068</v>
      </c>
    </row>
    <row r="235" ht="12.75">
      <c r="B235">
        <f>SUBSTITUTE(A80," ","")</f>
        <v>0</v>
      </c>
    </row>
    <row r="237" spans="4:5" ht="12.75">
      <c r="D237">
        <f>MID(B235,1,2)</f>
        <v>0</v>
      </c>
      <c r="E237" t="str">
        <f>_XLL.HEXINBIN(D237,8)</f>
        <v>00000001</v>
      </c>
    </row>
    <row r="238" spans="4:9" ht="12.75">
      <c r="D238">
        <f>MID(B235,3,2)</f>
        <v>0</v>
      </c>
      <c r="E238" t="str">
        <f>_XLL.HEXINBIN(D238,8)</f>
        <v>00000101</v>
      </c>
      <c r="F238">
        <f>(E238&amp;E237)</f>
        <v>0</v>
      </c>
      <c r="G238">
        <f>LEFT(F238,LEN(F238)-6)</f>
        <v>0</v>
      </c>
      <c r="H238">
        <f>_XLL.BININDEZ(G238)</f>
        <v>20</v>
      </c>
      <c r="I238">
        <f>H238*0.004</f>
        <v>0.08</v>
      </c>
    </row>
    <row r="239" spans="4:5" ht="12.75">
      <c r="D239">
        <f>MID(B235,5,2)</f>
        <v>0</v>
      </c>
      <c r="E239" t="str">
        <f>_XLL.HEXINBIN(D239,8)</f>
        <v>11000001</v>
      </c>
    </row>
    <row r="240" spans="4:9" ht="12.75">
      <c r="D240">
        <f>MID(B235,7,2)</f>
        <v>0</v>
      </c>
      <c r="E240" t="str">
        <f>_XLL.HEXINBIN(D240,8)</f>
        <v>11111011</v>
      </c>
      <c r="F240">
        <f>(E240&amp;E239)</f>
        <v>0</v>
      </c>
      <c r="G240">
        <f>LEFT(F240,LEN(F240)-6)</f>
        <v>0</v>
      </c>
      <c r="H240">
        <f>_XLL.BININDEZ(G240)</f>
        <v>-17</v>
      </c>
      <c r="I240">
        <f>H240*0.004</f>
        <v>-0.068</v>
      </c>
    </row>
    <row r="241" spans="4:5" ht="12.75">
      <c r="D241">
        <f>MID(B235,9,2)</f>
        <v>0</v>
      </c>
      <c r="E241" t="str">
        <f>_XLL.HEXINBIN(D241,8)</f>
        <v>01000001</v>
      </c>
    </row>
    <row r="242" spans="4:9" ht="12.75">
      <c r="D242">
        <f>MID(B235,11,2)</f>
        <v>0</v>
      </c>
      <c r="E242" t="str">
        <f>_XLL.HEXINBIN(D242,8)</f>
        <v>10111010</v>
      </c>
      <c r="F242">
        <f>(E242&amp;E241)</f>
        <v>0</v>
      </c>
      <c r="G242">
        <f>LEFT(F242,LEN(F242)-6)</f>
        <v>0</v>
      </c>
      <c r="H242">
        <f>_XLL.BININDEZ(G242)</f>
        <v>-279</v>
      </c>
      <c r="I242">
        <f>H242*0.004</f>
        <v>-1.116</v>
      </c>
    </row>
    <row r="244" ht="12.75">
      <c r="B244">
        <f>SUBSTITUTE(A83," ","")</f>
        <v>0</v>
      </c>
    </row>
    <row r="246" spans="4:5" ht="12.75">
      <c r="D246">
        <f>MID(B244,1,2)</f>
        <v>0</v>
      </c>
      <c r="E246" t="str">
        <f>_XLL.HEXINBIN(D246,8)</f>
        <v>01000001</v>
      </c>
    </row>
    <row r="247" spans="4:9" ht="12.75">
      <c r="D247">
        <f>MID(B244,3,2)</f>
        <v>0</v>
      </c>
      <c r="E247" t="str">
        <f>_XLL.HEXINBIN(D247,8)</f>
        <v>00000101</v>
      </c>
      <c r="F247">
        <f>(E247&amp;E246)</f>
        <v>0</v>
      </c>
      <c r="G247">
        <f>LEFT(F247,LEN(F247)-6)</f>
        <v>0</v>
      </c>
      <c r="H247">
        <f>_XLL.BININDEZ(G247)</f>
        <v>21</v>
      </c>
      <c r="I247">
        <f>H247*0.004</f>
        <v>0.084</v>
      </c>
    </row>
    <row r="248" spans="4:5" ht="12.75">
      <c r="D248">
        <f>MID(B244,5,2)</f>
        <v>0</v>
      </c>
      <c r="E248" t="str">
        <f>_XLL.HEXINBIN(D248,8)</f>
        <v>10000001</v>
      </c>
    </row>
    <row r="249" spans="4:9" ht="12.75">
      <c r="D249">
        <f>MID(B244,7,2)</f>
        <v>0</v>
      </c>
      <c r="E249" t="str">
        <f>_XLL.HEXINBIN(D249,8)</f>
        <v>11111010</v>
      </c>
      <c r="F249">
        <f>(E249&amp;E248)</f>
        <v>0</v>
      </c>
      <c r="G249">
        <f>LEFT(F249,LEN(F249)-6)</f>
        <v>0</v>
      </c>
      <c r="H249">
        <f>_XLL.BININDEZ(G249)</f>
        <v>-22</v>
      </c>
      <c r="I249">
        <f>H249*0.004</f>
        <v>-0.088</v>
      </c>
    </row>
    <row r="250" spans="4:5" ht="12.75">
      <c r="D250">
        <f>MID(B244,9,2)</f>
        <v>0</v>
      </c>
      <c r="E250" t="str">
        <f>_XLL.HEXINBIN(D250,8)</f>
        <v>00000001</v>
      </c>
    </row>
    <row r="251" spans="4:9" ht="12.75">
      <c r="D251">
        <f>MID(B244,11,2)</f>
        <v>0</v>
      </c>
      <c r="E251" t="str">
        <f>_XLL.HEXINBIN(D251,8)</f>
        <v>10110111</v>
      </c>
      <c r="F251">
        <f>(E251&amp;E250)</f>
        <v>0</v>
      </c>
      <c r="G251">
        <f>LEFT(F251,LEN(F251)-6)</f>
        <v>0</v>
      </c>
      <c r="H251">
        <f>_XLL.BININDEZ(G251)</f>
        <v>-292</v>
      </c>
      <c r="I251">
        <f>H251*0.004</f>
        <v>-1.168</v>
      </c>
    </row>
    <row r="253" ht="12.75">
      <c r="B253">
        <f>SUBSTITUTE(A86," ","")</f>
        <v>0</v>
      </c>
    </row>
    <row r="255" spans="4:5" ht="12.75">
      <c r="D255">
        <f>MID(B253,1,2)</f>
        <v>0</v>
      </c>
      <c r="E255" t="str">
        <f>_XLL.HEXINBIN(D255,8)</f>
        <v>00000001</v>
      </c>
    </row>
    <row r="256" spans="4:9" ht="12.75">
      <c r="D256">
        <f>MID(B253,3,2)</f>
        <v>0</v>
      </c>
      <c r="E256" t="str">
        <f>_XLL.HEXINBIN(D256,8)</f>
        <v>00000100</v>
      </c>
      <c r="F256">
        <f>(E256&amp;E255)</f>
        <v>0</v>
      </c>
      <c r="G256">
        <f>LEFT(F256,LEN(F256)-6)</f>
        <v>0</v>
      </c>
      <c r="H256">
        <f>_XLL.BININDEZ(G256)</f>
        <v>16</v>
      </c>
      <c r="I256">
        <f>H256*0.004</f>
        <v>0.064</v>
      </c>
    </row>
    <row r="257" spans="4:5" ht="12.75">
      <c r="D257">
        <f>MID(B253,5,2)</f>
        <v>0</v>
      </c>
      <c r="E257" t="str">
        <f>_XLL.HEXINBIN(D257,8)</f>
        <v>10000001</v>
      </c>
    </row>
    <row r="258" spans="4:9" ht="12.75">
      <c r="D258">
        <f>MID(B253,7,2)</f>
        <v>0</v>
      </c>
      <c r="E258" t="str">
        <f>_XLL.HEXINBIN(D258,8)</f>
        <v>11111011</v>
      </c>
      <c r="F258">
        <f>(E258&amp;E257)</f>
        <v>0</v>
      </c>
      <c r="G258">
        <f>LEFT(F258,LEN(F258)-6)</f>
        <v>0</v>
      </c>
      <c r="H258">
        <f>_XLL.BININDEZ(G258)</f>
        <v>-18</v>
      </c>
      <c r="I258">
        <f>H258*0.004</f>
        <v>-0.07200000000000001</v>
      </c>
    </row>
    <row r="259" spans="4:5" ht="12.75">
      <c r="D259">
        <f>MID(B253,9,2)</f>
        <v>0</v>
      </c>
      <c r="E259" t="str">
        <f>_XLL.HEXINBIN(D259,8)</f>
        <v>01000001</v>
      </c>
    </row>
    <row r="260" spans="4:9" ht="12.75">
      <c r="D260">
        <f>MID(B253,11,2)</f>
        <v>0</v>
      </c>
      <c r="E260" t="str">
        <f>_XLL.HEXINBIN(D260,8)</f>
        <v>10111000</v>
      </c>
      <c r="F260">
        <f>(E260&amp;E259)</f>
        <v>0</v>
      </c>
      <c r="G260">
        <f>LEFT(F260,LEN(F260)-6)</f>
        <v>0</v>
      </c>
      <c r="H260">
        <f>_XLL.BININDEZ(G260)</f>
        <v>-287</v>
      </c>
      <c r="I260">
        <f>H260*0.004</f>
        <v>-1.148</v>
      </c>
    </row>
    <row r="262" ht="12.75">
      <c r="B262">
        <f>SUBSTITUTE(A89," ","")</f>
        <v>0</v>
      </c>
    </row>
    <row r="264" spans="4:5" ht="12.75">
      <c r="D264">
        <f>MID(B262,1,2)</f>
        <v>0</v>
      </c>
      <c r="E264" t="str">
        <f>_XLL.HEXINBIN(D264,8)</f>
        <v>10000001</v>
      </c>
    </row>
    <row r="265" spans="4:9" ht="12.75">
      <c r="D265">
        <f>MID(B262,3,2)</f>
        <v>0</v>
      </c>
      <c r="E265" t="str">
        <f>_XLL.HEXINBIN(D265,8)</f>
        <v>00000100</v>
      </c>
      <c r="F265">
        <f>(E265&amp;E264)</f>
        <v>0</v>
      </c>
      <c r="G265">
        <f>LEFT(F265,LEN(F265)-6)</f>
        <v>0</v>
      </c>
      <c r="H265">
        <f>_XLL.BININDEZ(G265)</f>
        <v>18</v>
      </c>
      <c r="I265">
        <f>H265*0.004</f>
        <v>0.07200000000000001</v>
      </c>
    </row>
    <row r="266" spans="4:5" ht="12.75">
      <c r="D266">
        <f>MID(B262,5,2)</f>
        <v>0</v>
      </c>
      <c r="E266" t="str">
        <f>_XLL.HEXINBIN(D266,8)</f>
        <v>01000001</v>
      </c>
    </row>
    <row r="267" spans="4:9" ht="12.75">
      <c r="D267">
        <f>MID(B262,7,2)</f>
        <v>0</v>
      </c>
      <c r="E267" t="str">
        <f>_XLL.HEXINBIN(D267,8)</f>
        <v>11111100</v>
      </c>
      <c r="F267">
        <f>(E267&amp;E266)</f>
        <v>0</v>
      </c>
      <c r="G267">
        <f>LEFT(F267,LEN(F267)-6)</f>
        <v>0</v>
      </c>
      <c r="H267">
        <f>_XLL.BININDEZ(G267)</f>
        <v>-15</v>
      </c>
      <c r="I267">
        <f>H267*0.004</f>
        <v>-0.06</v>
      </c>
    </row>
    <row r="268" spans="4:5" ht="12.75">
      <c r="D268">
        <f>MID(B262,9,2)</f>
        <v>0</v>
      </c>
      <c r="E268" t="str">
        <f>_XLL.HEXINBIN(D268,8)</f>
        <v>10000001</v>
      </c>
    </row>
    <row r="269" spans="4:9" ht="12.75">
      <c r="D269">
        <f>MID(B262,11,2)</f>
        <v>0</v>
      </c>
      <c r="E269" t="str">
        <f>_XLL.HEXINBIN(D269,8)</f>
        <v>10111010</v>
      </c>
      <c r="F269">
        <f>(E269&amp;E268)</f>
        <v>0</v>
      </c>
      <c r="G269">
        <f>LEFT(F269,LEN(F269)-6)</f>
        <v>0</v>
      </c>
      <c r="H269">
        <f>_XLL.BININDEZ(G269)</f>
        <v>-278</v>
      </c>
      <c r="I269">
        <f>H269*0.004</f>
        <v>-1.112</v>
      </c>
    </row>
    <row r="271" ht="12.75">
      <c r="B271">
        <f>SUBSTITUTE(A92," ","")</f>
        <v>0</v>
      </c>
    </row>
    <row r="273" spans="4:5" ht="12.75">
      <c r="D273">
        <f>MID(B271,1,2)</f>
        <v>0</v>
      </c>
      <c r="E273" t="str">
        <f>_XLL.HEXINBIN(D273,8)</f>
        <v>10000001</v>
      </c>
    </row>
    <row r="274" spans="4:9" ht="12.75">
      <c r="D274">
        <f>MID(B271,3,2)</f>
        <v>0</v>
      </c>
      <c r="E274" t="str">
        <f>_XLL.HEXINBIN(D274,8)</f>
        <v>00000100</v>
      </c>
      <c r="F274">
        <f>(E274&amp;E273)</f>
        <v>0</v>
      </c>
      <c r="G274">
        <f>LEFT(F274,LEN(F274)-6)</f>
        <v>0</v>
      </c>
      <c r="H274">
        <f>_XLL.BININDEZ(G274)</f>
        <v>18</v>
      </c>
      <c r="I274">
        <f>H274*0.004</f>
        <v>0.07200000000000001</v>
      </c>
    </row>
    <row r="275" spans="4:5" ht="12.75">
      <c r="D275">
        <f>MID(B271,5,2)</f>
        <v>0</v>
      </c>
      <c r="E275" t="str">
        <f>_XLL.HEXINBIN(D275,8)</f>
        <v>01000001</v>
      </c>
    </row>
    <row r="276" spans="4:9" ht="12.75">
      <c r="D276">
        <f>MID(B271,7,2)</f>
        <v>0</v>
      </c>
      <c r="E276" t="str">
        <f>_XLL.HEXINBIN(D276,8)</f>
        <v>11111011</v>
      </c>
      <c r="F276">
        <f>(E276&amp;E275)</f>
        <v>0</v>
      </c>
      <c r="G276">
        <f>LEFT(F276,LEN(F276)-6)</f>
        <v>0</v>
      </c>
      <c r="H276">
        <f>_XLL.BININDEZ(G276)</f>
        <v>-19</v>
      </c>
      <c r="I276">
        <f>H276*0.004</f>
        <v>-0.076</v>
      </c>
    </row>
    <row r="277" spans="4:5" ht="12.75">
      <c r="D277">
        <f>MID(B271,9,2)</f>
        <v>0</v>
      </c>
      <c r="E277" t="str">
        <f>_XLL.HEXINBIN(D277,8)</f>
        <v>00000001</v>
      </c>
    </row>
    <row r="278" spans="4:9" ht="12.75">
      <c r="D278">
        <f>MID(B271,11,2)</f>
        <v>0</v>
      </c>
      <c r="E278" t="str">
        <f>_XLL.HEXINBIN(D278,8)</f>
        <v>10111111</v>
      </c>
      <c r="F278">
        <f>(E278&amp;E277)</f>
        <v>0</v>
      </c>
      <c r="G278">
        <f>LEFT(F278,LEN(F278)-6)</f>
        <v>0</v>
      </c>
      <c r="H278">
        <f>_XLL.BININDEZ(G278)</f>
        <v>-260</v>
      </c>
      <c r="I278">
        <f>H278*0.004</f>
        <v>-1.04</v>
      </c>
    </row>
    <row r="280" ht="12.75">
      <c r="B280">
        <f>SUBSTITUTE(A95," ","")</f>
        <v>0</v>
      </c>
    </row>
    <row r="282" spans="4:5" ht="12.75">
      <c r="D282">
        <f>MID(B280,1,2)</f>
        <v>0</v>
      </c>
      <c r="E282" t="str">
        <f>_XLL.HEXINBIN(D282,8)</f>
        <v>10000001</v>
      </c>
    </row>
    <row r="283" spans="4:9" ht="12.75">
      <c r="D283">
        <f>MID(B280,3,2)</f>
        <v>0</v>
      </c>
      <c r="E283" t="str">
        <f>_XLL.HEXINBIN(D283,8)</f>
        <v>00000011</v>
      </c>
      <c r="F283">
        <f>(E283&amp;E282)</f>
        <v>0</v>
      </c>
      <c r="G283">
        <f>LEFT(F283,LEN(F283)-6)</f>
        <v>0</v>
      </c>
      <c r="H283">
        <f>_XLL.BININDEZ(G283)</f>
        <v>14</v>
      </c>
      <c r="I283">
        <f>H283*0.004</f>
        <v>0.056</v>
      </c>
    </row>
    <row r="284" spans="4:5" ht="12.75">
      <c r="D284">
        <f>MID(B280,5,2)</f>
        <v>0</v>
      </c>
      <c r="E284" t="str">
        <f>_XLL.HEXINBIN(D284,8)</f>
        <v>01000001</v>
      </c>
    </row>
    <row r="285" spans="4:9" ht="12.75">
      <c r="D285">
        <f>MID(B280,7,2)</f>
        <v>0</v>
      </c>
      <c r="E285" t="str">
        <f>_XLL.HEXINBIN(D285,8)</f>
        <v>11111100</v>
      </c>
      <c r="F285">
        <f>(E285&amp;E284)</f>
        <v>0</v>
      </c>
      <c r="G285">
        <f>LEFT(F285,LEN(F285)-6)</f>
        <v>0</v>
      </c>
      <c r="H285">
        <f>_XLL.BININDEZ(G285)</f>
        <v>-15</v>
      </c>
      <c r="I285">
        <f>H285*0.004</f>
        <v>-0.06</v>
      </c>
    </row>
    <row r="286" spans="4:5" ht="12.75">
      <c r="D286">
        <f>MID(B280,9,2)</f>
        <v>0</v>
      </c>
      <c r="E286" t="str">
        <f>_XLL.HEXINBIN(D286,8)</f>
        <v>10000001</v>
      </c>
    </row>
    <row r="287" spans="4:9" ht="12.75">
      <c r="D287">
        <f>MID(B280,11,2)</f>
        <v>0</v>
      </c>
      <c r="E287" t="str">
        <f>_XLL.HEXINBIN(D287,8)</f>
        <v>11000001</v>
      </c>
      <c r="F287">
        <f>(E287&amp;E286)</f>
        <v>0</v>
      </c>
      <c r="G287">
        <f>LEFT(F287,LEN(F287)-6)</f>
        <v>0</v>
      </c>
      <c r="H287">
        <f>_XLL.BININDEZ(G287)</f>
        <v>-250</v>
      </c>
      <c r="I287">
        <f>H287*0.004</f>
        <v>-1</v>
      </c>
    </row>
    <row r="289" ht="12.75">
      <c r="B289">
        <f>SUBSTITUTE(A98," ","")</f>
        <v>0</v>
      </c>
    </row>
    <row r="291" spans="4:5" ht="12.75">
      <c r="D291">
        <f>MID(B289,1,2)</f>
        <v>0</v>
      </c>
      <c r="E291" t="str">
        <f>_XLL.HEXINBIN(D291,8)</f>
        <v>11000001</v>
      </c>
    </row>
    <row r="292" spans="4:9" ht="12.75">
      <c r="D292">
        <f>MID(B289,3,2)</f>
        <v>0</v>
      </c>
      <c r="E292" t="str">
        <f>_XLL.HEXINBIN(D292,8)</f>
        <v>00000011</v>
      </c>
      <c r="F292">
        <f>(E292&amp;E291)</f>
        <v>0</v>
      </c>
      <c r="G292">
        <f>LEFT(F292,LEN(F292)-6)</f>
        <v>0</v>
      </c>
      <c r="H292">
        <f>_XLL.BININDEZ(G292)</f>
        <v>15</v>
      </c>
      <c r="I292">
        <f>H292*0.004</f>
        <v>0.06</v>
      </c>
    </row>
    <row r="293" spans="4:5" ht="12.75">
      <c r="D293">
        <f>MID(B289,5,2)</f>
        <v>0</v>
      </c>
      <c r="E293" t="str">
        <f>_XLL.HEXINBIN(D293,8)</f>
        <v>11000001</v>
      </c>
    </row>
    <row r="294" spans="4:9" ht="12.75">
      <c r="D294">
        <f>MID(B289,7,2)</f>
        <v>0</v>
      </c>
      <c r="E294" t="str">
        <f>_XLL.HEXINBIN(D294,8)</f>
        <v>11111100</v>
      </c>
      <c r="F294">
        <f>(E294&amp;E293)</f>
        <v>0</v>
      </c>
      <c r="G294">
        <f>LEFT(F294,LEN(F294)-6)</f>
        <v>0</v>
      </c>
      <c r="H294">
        <f>_XLL.BININDEZ(G294)</f>
        <v>-13</v>
      </c>
      <c r="I294">
        <f>H294*0.004</f>
        <v>-0.052000000000000005</v>
      </c>
    </row>
    <row r="295" spans="4:5" ht="12.75">
      <c r="D295">
        <f>MID(B289,9,2)</f>
        <v>0</v>
      </c>
      <c r="E295" t="str">
        <f>_XLL.HEXINBIN(D295,8)</f>
        <v>11000001</v>
      </c>
    </row>
    <row r="296" spans="4:9" ht="12.75">
      <c r="D296">
        <f>MID(B289,11,2)</f>
        <v>0</v>
      </c>
      <c r="E296" t="str">
        <f>_XLL.HEXINBIN(D296,8)</f>
        <v>11000100</v>
      </c>
      <c r="F296">
        <f>(E296&amp;E295)</f>
        <v>0</v>
      </c>
      <c r="G296">
        <f>LEFT(F296,LEN(F296)-6)</f>
        <v>0</v>
      </c>
      <c r="H296">
        <f>_XLL.BININDEZ(G296)</f>
        <v>-237</v>
      </c>
      <c r="I296">
        <f>H296*0.004</f>
        <v>-0.9480000000000001</v>
      </c>
    </row>
    <row r="298" ht="12.75">
      <c r="B298">
        <f>SUBSTITUTE(A101," ","")</f>
        <v>0</v>
      </c>
    </row>
    <row r="300" spans="4:5" ht="12.75">
      <c r="D300">
        <f>MID(B298,1,2)</f>
        <v>0</v>
      </c>
      <c r="E300" t="str">
        <f>_XLL.HEXINBIN(D300,8)</f>
        <v>10000001</v>
      </c>
    </row>
    <row r="301" spans="4:9" ht="12.75">
      <c r="D301">
        <f>MID(B298,3,2)</f>
        <v>0</v>
      </c>
      <c r="E301" t="str">
        <f>_XLL.HEXINBIN(D301,8)</f>
        <v>00000011</v>
      </c>
      <c r="F301">
        <f>(E301&amp;E300)</f>
        <v>0</v>
      </c>
      <c r="G301">
        <f>LEFT(F301,LEN(F301)-6)</f>
        <v>0</v>
      </c>
      <c r="H301">
        <f>_XLL.BININDEZ(G301)</f>
        <v>14</v>
      </c>
      <c r="I301">
        <f>H301*0.004</f>
        <v>0.056</v>
      </c>
    </row>
    <row r="302" spans="4:5" ht="12.75">
      <c r="D302">
        <f>MID(B298,5,2)</f>
        <v>0</v>
      </c>
      <c r="E302" t="str">
        <f>_XLL.HEXINBIN(D302,8)</f>
        <v>01000001</v>
      </c>
    </row>
    <row r="303" spans="4:9" ht="12.75">
      <c r="D303">
        <f>MID(B298,7,2)</f>
        <v>0</v>
      </c>
      <c r="E303" t="str">
        <f>_XLL.HEXINBIN(D303,8)</f>
        <v>11111100</v>
      </c>
      <c r="F303">
        <f>(E303&amp;E302)</f>
        <v>0</v>
      </c>
      <c r="G303">
        <f>LEFT(F303,LEN(F303)-6)</f>
        <v>0</v>
      </c>
      <c r="H303">
        <f>_XLL.BININDEZ(G303)</f>
        <v>-15</v>
      </c>
      <c r="I303">
        <f>H303*0.004</f>
        <v>-0.06</v>
      </c>
    </row>
    <row r="304" spans="4:5" ht="12.75">
      <c r="D304">
        <f>MID(B298,9,2)</f>
        <v>0</v>
      </c>
      <c r="E304" t="str">
        <f>_XLL.HEXINBIN(D304,8)</f>
        <v>01000001</v>
      </c>
    </row>
    <row r="305" spans="4:9" ht="12.75">
      <c r="D305">
        <f>MID(B298,11,2)</f>
        <v>0</v>
      </c>
      <c r="E305" t="str">
        <f>_XLL.HEXINBIN(D305,8)</f>
        <v>11000111</v>
      </c>
      <c r="F305">
        <f>(E305&amp;E304)</f>
        <v>0</v>
      </c>
      <c r="G305">
        <f>LEFT(F305,LEN(F305)-6)</f>
        <v>0</v>
      </c>
      <c r="H305">
        <f>_XLL.BININDEZ(G305)</f>
        <v>-227</v>
      </c>
      <c r="I305">
        <f>H305*0.004</f>
        <v>-0.908</v>
      </c>
    </row>
    <row r="307" ht="12.75">
      <c r="B307">
        <f>SUBSTITUTE(A104," ","")</f>
        <v>0</v>
      </c>
    </row>
    <row r="309" spans="4:5" ht="12.75">
      <c r="D309">
        <f>MID(B307,1,2)</f>
        <v>0</v>
      </c>
      <c r="E309" t="str">
        <f>_XLL.HEXINBIN(D309,8)</f>
        <v>00000001</v>
      </c>
    </row>
    <row r="310" spans="4:9" ht="12.75">
      <c r="D310">
        <f>MID(B307,3,2)</f>
        <v>0</v>
      </c>
      <c r="E310" t="str">
        <f>_XLL.HEXINBIN(D310,8)</f>
        <v>00000011</v>
      </c>
      <c r="F310">
        <f>(E310&amp;E309)</f>
        <v>0</v>
      </c>
      <c r="G310">
        <f>LEFT(F310,LEN(F310)-6)</f>
        <v>0</v>
      </c>
      <c r="H310">
        <f>_XLL.BININDEZ(G310)</f>
        <v>12</v>
      </c>
      <c r="I310">
        <f>H310*0.004</f>
        <v>0.048</v>
      </c>
    </row>
    <row r="311" spans="4:5" ht="12.75">
      <c r="D311">
        <f>MID(B307,5,2)</f>
        <v>0</v>
      </c>
      <c r="E311" t="str">
        <f>_XLL.HEXINBIN(D311,8)</f>
        <v>01000001</v>
      </c>
    </row>
    <row r="312" spans="4:9" ht="12.75">
      <c r="D312">
        <f>MID(B307,7,2)</f>
        <v>0</v>
      </c>
      <c r="E312" t="str">
        <f>_XLL.HEXINBIN(D312,8)</f>
        <v>11111011</v>
      </c>
      <c r="F312">
        <f>(E312&amp;E311)</f>
        <v>0</v>
      </c>
      <c r="G312">
        <f>LEFT(F312,LEN(F312)-6)</f>
        <v>0</v>
      </c>
      <c r="H312">
        <f>_XLL.BININDEZ(G312)</f>
        <v>-19</v>
      </c>
      <c r="I312">
        <f>H312*0.004</f>
        <v>-0.076</v>
      </c>
    </row>
    <row r="313" spans="4:5" ht="12.75">
      <c r="D313">
        <f>MID(B307,9,2)</f>
        <v>0</v>
      </c>
      <c r="E313" t="str">
        <f>_XLL.HEXINBIN(D313,8)</f>
        <v>00000001</v>
      </c>
    </row>
    <row r="314" spans="4:9" ht="12.75">
      <c r="D314">
        <f>MID(B307,11,2)</f>
        <v>0</v>
      </c>
      <c r="E314" t="str">
        <f>_XLL.HEXINBIN(D314,8)</f>
        <v>11000100</v>
      </c>
      <c r="F314">
        <f>(E314&amp;E313)</f>
        <v>0</v>
      </c>
      <c r="G314">
        <f>LEFT(F314,LEN(F314)-6)</f>
        <v>0</v>
      </c>
      <c r="H314">
        <f>_XLL.BININDEZ(G314)</f>
        <v>-240</v>
      </c>
      <c r="I314">
        <f>H314*0.004</f>
        <v>-0.96</v>
      </c>
    </row>
    <row r="316" ht="12.75">
      <c r="B316">
        <f>SUBSTITUTE(A107," ","")</f>
        <v>0</v>
      </c>
    </row>
    <row r="318" spans="4:5" ht="12.75">
      <c r="D318">
        <f>MID(B316,1,2)</f>
        <v>0</v>
      </c>
      <c r="E318" t="str">
        <f>_XLL.HEXINBIN(D318,8)</f>
        <v>10000001</v>
      </c>
    </row>
    <row r="319" spans="4:9" ht="12.75">
      <c r="D319">
        <f>MID(B316,3,2)</f>
        <v>0</v>
      </c>
      <c r="E319" t="str">
        <f>_XLL.HEXINBIN(D319,8)</f>
        <v>00000010</v>
      </c>
      <c r="F319">
        <f>(E319&amp;E318)</f>
        <v>0</v>
      </c>
      <c r="G319">
        <f>LEFT(F319,LEN(F319)-6)</f>
        <v>0</v>
      </c>
      <c r="H319">
        <f>_XLL.BININDEZ(G319)</f>
        <v>10</v>
      </c>
      <c r="I319">
        <f>H319*0.004</f>
        <v>0.04</v>
      </c>
    </row>
    <row r="320" spans="4:5" ht="12.75">
      <c r="D320">
        <f>MID(B316,5,2)</f>
        <v>0</v>
      </c>
      <c r="E320" t="str">
        <f>_XLL.HEXINBIN(D320,8)</f>
        <v>00000001</v>
      </c>
    </row>
    <row r="321" spans="4:9" ht="12.75">
      <c r="D321">
        <f>MID(B316,7,2)</f>
        <v>0</v>
      </c>
      <c r="E321" t="str">
        <f>_XLL.HEXINBIN(D321,8)</f>
        <v>11111100</v>
      </c>
      <c r="F321">
        <f>(E321&amp;E320)</f>
        <v>0</v>
      </c>
      <c r="G321">
        <f>LEFT(F321,LEN(F321)-6)</f>
        <v>0</v>
      </c>
      <c r="H321">
        <f>_XLL.BININDEZ(G321)</f>
        <v>-16</v>
      </c>
      <c r="I321">
        <f>H321*0.004</f>
        <v>-0.064</v>
      </c>
    </row>
    <row r="322" spans="4:5" ht="12.75">
      <c r="D322">
        <f>MID(B316,9,2)</f>
        <v>0</v>
      </c>
      <c r="E322" t="str">
        <f>_XLL.HEXINBIN(D322,8)</f>
        <v>11000001</v>
      </c>
    </row>
    <row r="323" spans="4:9" ht="12.75">
      <c r="D323">
        <f>MID(B316,11,2)</f>
        <v>0</v>
      </c>
      <c r="E323" t="str">
        <f>_XLL.HEXINBIN(D323,8)</f>
        <v>11000000</v>
      </c>
      <c r="F323">
        <f>(E323&amp;E322)</f>
        <v>0</v>
      </c>
      <c r="G323">
        <f>LEFT(F323,LEN(F323)-6)</f>
        <v>0</v>
      </c>
      <c r="H323">
        <f>_XLL.BININDEZ(G323)</f>
        <v>-253</v>
      </c>
      <c r="I323">
        <f>H323*0.004</f>
        <v>-1.012</v>
      </c>
    </row>
    <row r="325" ht="12.75">
      <c r="B325">
        <f>SUBSTITUTE(A110," ","")</f>
        <v>0</v>
      </c>
    </row>
    <row r="327" spans="4:5" ht="12.75">
      <c r="D327">
        <f>MID(B325,1,2)</f>
        <v>0</v>
      </c>
      <c r="E327" t="str">
        <f>_XLL.HEXINBIN(D327,8)</f>
        <v>00000001</v>
      </c>
    </row>
    <row r="328" spans="4:9" ht="12.75">
      <c r="D328">
        <f>MID(B325,3,2)</f>
        <v>0</v>
      </c>
      <c r="E328" t="str">
        <f>_XLL.HEXINBIN(D328,8)</f>
        <v>00000011</v>
      </c>
      <c r="F328">
        <f>(E328&amp;E327)</f>
        <v>0</v>
      </c>
      <c r="G328">
        <f>LEFT(F328,LEN(F328)-6)</f>
        <v>0</v>
      </c>
      <c r="H328">
        <f>_XLL.BININDEZ(G328)</f>
        <v>12</v>
      </c>
      <c r="I328">
        <f>H328*0.004</f>
        <v>0.048</v>
      </c>
    </row>
    <row r="329" spans="4:5" ht="12.75">
      <c r="D329">
        <f>MID(B325,5,2)</f>
        <v>0</v>
      </c>
      <c r="E329" t="str">
        <f>_XLL.HEXINBIN(D329,8)</f>
        <v>11000001</v>
      </c>
    </row>
    <row r="330" spans="4:9" ht="12.75">
      <c r="D330">
        <f>MID(B325,7,2)</f>
        <v>0</v>
      </c>
      <c r="E330" t="str">
        <f>_XLL.HEXINBIN(D330,8)</f>
        <v>11111100</v>
      </c>
      <c r="F330">
        <f>(E330&amp;E329)</f>
        <v>0</v>
      </c>
      <c r="G330">
        <f>LEFT(F330,LEN(F330)-6)</f>
        <v>0</v>
      </c>
      <c r="H330">
        <f>_XLL.BININDEZ(G330)</f>
        <v>-13</v>
      </c>
      <c r="I330">
        <f>H330*0.004</f>
        <v>-0.052000000000000005</v>
      </c>
    </row>
    <row r="331" spans="4:5" ht="12.75">
      <c r="D331">
        <f>MID(B325,9,2)</f>
        <v>0</v>
      </c>
      <c r="E331" t="str">
        <f>_XLL.HEXINBIN(D331,8)</f>
        <v>11000001</v>
      </c>
    </row>
    <row r="332" spans="4:9" ht="12.75">
      <c r="D332">
        <f>MID(B325,11,2)</f>
        <v>0</v>
      </c>
      <c r="E332" t="str">
        <f>_XLL.HEXINBIN(D332,8)</f>
        <v>10111101</v>
      </c>
      <c r="F332">
        <f>(E332&amp;E331)</f>
        <v>0</v>
      </c>
      <c r="G332">
        <f>LEFT(F332,LEN(F332)-6)</f>
        <v>0</v>
      </c>
      <c r="H332">
        <f>_XLL.BININDEZ(G332)</f>
        <v>-265</v>
      </c>
      <c r="I332">
        <f>H332*0.004</f>
        <v>-1.06</v>
      </c>
    </row>
    <row r="334" ht="12.75">
      <c r="B334">
        <f>SUBSTITUTE(A113," ","")</f>
        <v>0</v>
      </c>
    </row>
    <row r="336" spans="4:5" ht="12.75">
      <c r="D336">
        <f>MID(B334,1,2)</f>
        <v>0</v>
      </c>
      <c r="E336" t="str">
        <f>_XLL.HEXINBIN(D336,8)</f>
        <v>00000001</v>
      </c>
    </row>
    <row r="337" spans="4:9" ht="12.75">
      <c r="D337">
        <f>MID(B334,3,2)</f>
        <v>0</v>
      </c>
      <c r="E337" t="str">
        <f>_XLL.HEXINBIN(D337,8)</f>
        <v>00000011</v>
      </c>
      <c r="F337">
        <f>(E337&amp;E336)</f>
        <v>0</v>
      </c>
      <c r="G337">
        <f>LEFT(F337,LEN(F337)-6)</f>
        <v>0</v>
      </c>
      <c r="H337">
        <f>_XLL.BININDEZ(G337)</f>
        <v>12</v>
      </c>
      <c r="I337">
        <f>H337*0.004</f>
        <v>0.048</v>
      </c>
    </row>
    <row r="338" spans="4:5" ht="12.75">
      <c r="D338">
        <f>MID(B334,5,2)</f>
        <v>0</v>
      </c>
      <c r="E338" t="str">
        <f>_XLL.HEXINBIN(D338,8)</f>
        <v>01000001</v>
      </c>
    </row>
    <row r="339" spans="4:9" ht="12.75">
      <c r="D339">
        <f>MID(B334,7,2)</f>
        <v>0</v>
      </c>
      <c r="E339" t="str">
        <f>_XLL.HEXINBIN(D339,8)</f>
        <v>11111110</v>
      </c>
      <c r="F339">
        <f>(E339&amp;E338)</f>
        <v>0</v>
      </c>
      <c r="G339">
        <f>LEFT(F339,LEN(F339)-6)</f>
        <v>0</v>
      </c>
      <c r="H339">
        <f>_XLL.BININDEZ(G339)</f>
        <v>-7</v>
      </c>
      <c r="I339">
        <f>H339*0.004</f>
        <v>-0.028</v>
      </c>
    </row>
    <row r="340" spans="4:5" ht="12.75">
      <c r="D340">
        <f>MID(B334,9,2)</f>
        <v>0</v>
      </c>
      <c r="E340" t="str">
        <f>_XLL.HEXINBIN(D340,8)</f>
        <v>00000001</v>
      </c>
    </row>
    <row r="341" spans="4:9" ht="12.75">
      <c r="D341">
        <f>MID(B334,11,2)</f>
        <v>0</v>
      </c>
      <c r="E341" t="str">
        <f>_XLL.HEXINBIN(D341,8)</f>
        <v>10111011</v>
      </c>
      <c r="F341">
        <f>(E341&amp;E340)</f>
        <v>0</v>
      </c>
      <c r="G341">
        <f>LEFT(F341,LEN(F341)-6)</f>
        <v>0</v>
      </c>
      <c r="H341">
        <f>_XLL.BININDEZ(G341)</f>
        <v>-276</v>
      </c>
      <c r="I341">
        <f>H341*0.004</f>
        <v>-1.104</v>
      </c>
    </row>
    <row r="343" ht="12.75">
      <c r="B343">
        <f>SUBSTITUTE(A116," ","")</f>
        <v>0</v>
      </c>
    </row>
    <row r="345" spans="4:5" ht="12.75">
      <c r="D345">
        <f>MID(B343,1,2)</f>
        <v>0</v>
      </c>
      <c r="E345" t="str">
        <f>_XLL.HEXINBIN(D345,8)</f>
        <v>10000001</v>
      </c>
    </row>
    <row r="346" spans="4:9" ht="12.75">
      <c r="D346">
        <f>MID(B343,3,2)</f>
        <v>0</v>
      </c>
      <c r="E346" t="str">
        <f>_XLL.HEXINBIN(D346,8)</f>
        <v>00000011</v>
      </c>
      <c r="F346">
        <f>(E346&amp;E345)</f>
        <v>0</v>
      </c>
      <c r="G346">
        <f>LEFT(F346,LEN(F346)-6)</f>
        <v>0</v>
      </c>
      <c r="H346">
        <f>_XLL.BININDEZ(G346)</f>
        <v>14</v>
      </c>
      <c r="I346">
        <f>H346*0.004</f>
        <v>0.056</v>
      </c>
    </row>
    <row r="347" spans="4:5" ht="12.75">
      <c r="D347">
        <f>MID(B343,5,2)</f>
        <v>0</v>
      </c>
      <c r="E347" t="str">
        <f>_XLL.HEXINBIN(D347,8)</f>
        <v>01000001</v>
      </c>
    </row>
    <row r="348" spans="4:9" ht="12.75">
      <c r="D348">
        <f>MID(B343,7,2)</f>
        <v>0</v>
      </c>
      <c r="E348" t="str">
        <f>_XLL.HEXINBIN(D348,8)</f>
        <v>11111101</v>
      </c>
      <c r="F348">
        <f>(E348&amp;E347)</f>
        <v>0</v>
      </c>
      <c r="G348">
        <f>LEFT(F348,LEN(F348)-6)</f>
        <v>0</v>
      </c>
      <c r="H348">
        <f>_XLL.BININDEZ(G348)</f>
        <v>-11</v>
      </c>
      <c r="I348">
        <f>H348*0.004</f>
        <v>-0.044</v>
      </c>
    </row>
    <row r="349" spans="4:5" ht="12.75">
      <c r="D349">
        <f>MID(B343,9,2)</f>
        <v>0</v>
      </c>
      <c r="E349" t="str">
        <f>_XLL.HEXINBIN(D349,8)</f>
        <v>10000001</v>
      </c>
    </row>
    <row r="350" spans="4:9" ht="12.75">
      <c r="D350">
        <f>MID(B343,11,2)</f>
        <v>0</v>
      </c>
      <c r="E350" t="str">
        <f>_XLL.HEXINBIN(D350,8)</f>
        <v>10110111</v>
      </c>
      <c r="F350">
        <f>(E350&amp;E349)</f>
        <v>0</v>
      </c>
      <c r="G350">
        <f>LEFT(F350,LEN(F350)-6)</f>
        <v>0</v>
      </c>
      <c r="H350">
        <f>_XLL.BININDEZ(G350)</f>
        <v>-290</v>
      </c>
      <c r="I350">
        <f>H350*0.004</f>
        <v>-1.16</v>
      </c>
    </row>
    <row r="352" ht="12.75">
      <c r="B352">
        <f>SUBSTITUTE(A119," ","")</f>
        <v>0</v>
      </c>
    </row>
    <row r="354" spans="4:5" ht="12.75">
      <c r="D354">
        <f>MID(B352,1,2)</f>
        <v>0</v>
      </c>
      <c r="E354" t="str">
        <f>_XLL.HEXINBIN(D354,8)</f>
        <v>11000001</v>
      </c>
    </row>
    <row r="355" spans="4:9" ht="12.75">
      <c r="D355">
        <f>MID(B352,3,2)</f>
        <v>0</v>
      </c>
      <c r="E355" t="str">
        <f>_XLL.HEXINBIN(D355,8)</f>
        <v>00000011</v>
      </c>
      <c r="F355">
        <f>(E355&amp;E354)</f>
        <v>0</v>
      </c>
      <c r="G355">
        <f>LEFT(F355,LEN(F355)-6)</f>
        <v>0</v>
      </c>
      <c r="H355">
        <f>_XLL.BININDEZ(G355)</f>
        <v>15</v>
      </c>
      <c r="I355">
        <f>H355*0.004</f>
        <v>0.06</v>
      </c>
    </row>
    <row r="356" spans="4:5" ht="12.75">
      <c r="D356">
        <f>MID(B352,5,2)</f>
        <v>0</v>
      </c>
      <c r="E356" t="str">
        <f>_XLL.HEXINBIN(D356,8)</f>
        <v>01000001</v>
      </c>
    </row>
    <row r="357" spans="4:9" ht="12.75">
      <c r="D357">
        <f>MID(B352,7,2)</f>
        <v>0</v>
      </c>
      <c r="E357" t="str">
        <f>_XLL.HEXINBIN(D357,8)</f>
        <v>11111101</v>
      </c>
      <c r="F357">
        <f>(E357&amp;E356)</f>
        <v>0</v>
      </c>
      <c r="G357">
        <f>LEFT(F357,LEN(F357)-6)</f>
        <v>0</v>
      </c>
      <c r="H357">
        <f>_XLL.BININDEZ(G357)</f>
        <v>-11</v>
      </c>
      <c r="I357">
        <f>H357*0.004</f>
        <v>-0.044</v>
      </c>
    </row>
    <row r="358" spans="4:5" ht="12.75">
      <c r="D358">
        <f>MID(B352,9,2)</f>
        <v>0</v>
      </c>
      <c r="E358" t="str">
        <f>_XLL.HEXINBIN(D358,8)</f>
        <v>01000001</v>
      </c>
    </row>
    <row r="359" spans="4:9" ht="12.75">
      <c r="D359">
        <f>MID(B352,11,2)</f>
        <v>0</v>
      </c>
      <c r="E359" t="str">
        <f>_XLL.HEXINBIN(D359,8)</f>
        <v>10111001</v>
      </c>
      <c r="F359">
        <f>(E359&amp;E358)</f>
        <v>0</v>
      </c>
      <c r="G359">
        <f>LEFT(F359,LEN(F359)-6)</f>
        <v>0</v>
      </c>
      <c r="H359">
        <f>_XLL.BININDEZ(G359)</f>
        <v>-283</v>
      </c>
      <c r="I359">
        <f>H359*0.004</f>
        <v>-1.1320000000000001</v>
      </c>
    </row>
    <row r="361" ht="12.75">
      <c r="B361">
        <f>SUBSTITUTE(A122," ","")</f>
        <v>0</v>
      </c>
    </row>
    <row r="363" spans="4:5" ht="12.75">
      <c r="D363">
        <f>MID(B361,1,2)</f>
        <v>0</v>
      </c>
      <c r="E363" t="str">
        <f>_XLL.HEXINBIN(D363,8)</f>
        <v>10000001</v>
      </c>
    </row>
    <row r="364" spans="4:9" ht="12.75">
      <c r="D364">
        <f>MID(B361,3,2)</f>
        <v>0</v>
      </c>
      <c r="E364" t="str">
        <f>_XLL.HEXINBIN(D364,8)</f>
        <v>00000100</v>
      </c>
      <c r="F364">
        <f>(E364&amp;E363)</f>
        <v>0</v>
      </c>
      <c r="G364">
        <f>LEFT(F364,LEN(F364)-6)</f>
        <v>0</v>
      </c>
      <c r="H364">
        <f>_XLL.BININDEZ(G364)</f>
        <v>18</v>
      </c>
      <c r="I364">
        <f>H364*0.004</f>
        <v>0.07200000000000001</v>
      </c>
    </row>
    <row r="365" spans="4:5" ht="12.75">
      <c r="D365">
        <f>MID(B361,5,2)</f>
        <v>0</v>
      </c>
      <c r="E365" t="str">
        <f>_XLL.HEXINBIN(D365,8)</f>
        <v>00000001</v>
      </c>
    </row>
    <row r="366" spans="4:9" ht="12.75">
      <c r="D366">
        <f>MID(B361,7,2)</f>
        <v>0</v>
      </c>
      <c r="E366" t="str">
        <f>_XLL.HEXINBIN(D366,8)</f>
        <v>11111101</v>
      </c>
      <c r="F366">
        <f>(E366&amp;E365)</f>
        <v>0</v>
      </c>
      <c r="G366">
        <f>LEFT(F366,LEN(F366)-6)</f>
        <v>0</v>
      </c>
      <c r="H366">
        <f>_XLL.BININDEZ(G366)</f>
        <v>-12</v>
      </c>
      <c r="I366">
        <f>H366*0.004</f>
        <v>-0.048</v>
      </c>
    </row>
    <row r="367" spans="4:5" ht="12.75">
      <c r="D367">
        <f>MID(B361,9,2)</f>
        <v>0</v>
      </c>
      <c r="E367" t="str">
        <f>_XLL.HEXINBIN(D367,8)</f>
        <v>10000001</v>
      </c>
    </row>
    <row r="368" spans="4:9" ht="12.75">
      <c r="D368">
        <f>MID(B361,11,2)</f>
        <v>0</v>
      </c>
      <c r="E368" t="str">
        <f>_XLL.HEXINBIN(D368,8)</f>
        <v>10111011</v>
      </c>
      <c r="F368">
        <f>(E368&amp;E367)</f>
        <v>0</v>
      </c>
      <c r="G368">
        <f>LEFT(F368,LEN(F368)-6)</f>
        <v>0</v>
      </c>
      <c r="H368">
        <f>_XLL.BININDEZ(G368)</f>
        <v>-274</v>
      </c>
      <c r="I368">
        <f>H368*0.004</f>
        <v>-1.096</v>
      </c>
    </row>
    <row r="370" ht="12.75">
      <c r="B370">
        <f>SUBSTITUTE(A125," ","")</f>
        <v>0</v>
      </c>
    </row>
    <row r="372" spans="4:5" ht="12.75">
      <c r="D372">
        <f>MID(B370,1,2)</f>
        <v>0</v>
      </c>
      <c r="E372" t="str">
        <f>_XLL.HEXINBIN(D372,8)</f>
        <v>10000001</v>
      </c>
    </row>
    <row r="373" spans="4:9" ht="12.75">
      <c r="D373">
        <f>MID(B370,3,2)</f>
        <v>0</v>
      </c>
      <c r="E373" t="str">
        <f>_XLL.HEXINBIN(D373,8)</f>
        <v>00000011</v>
      </c>
      <c r="F373">
        <f>(E373&amp;E372)</f>
        <v>0</v>
      </c>
      <c r="G373">
        <f>LEFT(F373,LEN(F373)-6)</f>
        <v>0</v>
      </c>
      <c r="H373">
        <f>_XLL.BININDEZ(G373)</f>
        <v>14</v>
      </c>
      <c r="I373">
        <f>H373*0.004</f>
        <v>0.056</v>
      </c>
    </row>
    <row r="374" spans="4:5" ht="12.75">
      <c r="D374">
        <f>MID(B370,5,2)</f>
        <v>0</v>
      </c>
      <c r="E374" t="str">
        <f>_XLL.HEXINBIN(D374,8)</f>
        <v>01000001</v>
      </c>
    </row>
    <row r="375" spans="4:9" ht="12.75">
      <c r="D375">
        <f>MID(B370,7,2)</f>
        <v>0</v>
      </c>
      <c r="E375" t="str">
        <f>_XLL.HEXINBIN(D375,8)</f>
        <v>11111100</v>
      </c>
      <c r="F375">
        <f>(E375&amp;E374)</f>
        <v>0</v>
      </c>
      <c r="G375">
        <f>LEFT(F375,LEN(F375)-6)</f>
        <v>0</v>
      </c>
      <c r="H375">
        <f>_XLL.BININDEZ(G375)</f>
        <v>-15</v>
      </c>
      <c r="I375">
        <f>H375*0.004</f>
        <v>-0.06</v>
      </c>
    </row>
    <row r="376" spans="4:5" ht="12.75">
      <c r="D376">
        <f>MID(B370,9,2)</f>
        <v>0</v>
      </c>
      <c r="E376" t="str">
        <f>_XLL.HEXINBIN(D376,8)</f>
        <v>01000001</v>
      </c>
    </row>
    <row r="377" spans="4:9" ht="12.75">
      <c r="D377">
        <f>MID(B370,11,2)</f>
        <v>0</v>
      </c>
      <c r="E377" t="str">
        <f>_XLL.HEXINBIN(D377,8)</f>
        <v>10111111</v>
      </c>
      <c r="F377">
        <f>(E377&amp;E376)</f>
        <v>0</v>
      </c>
      <c r="G377">
        <f>LEFT(F377,LEN(F377)-6)</f>
        <v>0</v>
      </c>
      <c r="H377">
        <f>_XLL.BININDEZ(G377)</f>
        <v>-259</v>
      </c>
      <c r="I377">
        <f>H377*0.004</f>
        <v>-1.036</v>
      </c>
    </row>
    <row r="379" ht="12.75">
      <c r="B379">
        <f>SUBSTITUTE(A128," ","")</f>
        <v>0</v>
      </c>
    </row>
    <row r="381" spans="4:5" ht="12.75">
      <c r="D381">
        <f>MID(B379,1,2)</f>
        <v>0</v>
      </c>
      <c r="E381" t="str">
        <f>_XLL.HEXINBIN(D381,8)</f>
        <v>00000001</v>
      </c>
    </row>
    <row r="382" spans="4:9" ht="12.75">
      <c r="D382">
        <f>MID(B379,3,2)</f>
        <v>0</v>
      </c>
      <c r="E382" t="str">
        <f>_XLL.HEXINBIN(D382,8)</f>
        <v>00000010</v>
      </c>
      <c r="F382">
        <f>(E382&amp;E381)</f>
        <v>0</v>
      </c>
      <c r="G382">
        <f>LEFT(F382,LEN(F382)-6)</f>
        <v>0</v>
      </c>
      <c r="H382">
        <f>_XLL.BININDEZ(G382)</f>
        <v>8</v>
      </c>
      <c r="I382">
        <f>H382*0.004</f>
        <v>0.032</v>
      </c>
    </row>
    <row r="383" spans="4:5" ht="12.75">
      <c r="D383">
        <f>MID(B379,5,2)</f>
        <v>0</v>
      </c>
      <c r="E383" t="str">
        <f>_XLL.HEXINBIN(D383,8)</f>
        <v>10000001</v>
      </c>
    </row>
    <row r="384" spans="4:9" ht="12.75">
      <c r="D384">
        <f>MID(B379,7,2)</f>
        <v>0</v>
      </c>
      <c r="E384" t="str">
        <f>_XLL.HEXINBIN(D384,8)</f>
        <v>11111100</v>
      </c>
      <c r="F384">
        <f>(E384&amp;E383)</f>
        <v>0</v>
      </c>
      <c r="G384">
        <f>LEFT(F384,LEN(F384)-6)</f>
        <v>0</v>
      </c>
      <c r="H384">
        <f>_XLL.BININDEZ(G384)</f>
        <v>-14</v>
      </c>
      <c r="I384">
        <f>H384*0.004</f>
        <v>-0.056</v>
      </c>
    </row>
    <row r="385" spans="4:5" ht="12.75">
      <c r="D385">
        <f>MID(B379,9,2)</f>
        <v>0</v>
      </c>
      <c r="E385" t="str">
        <f>_XLL.HEXINBIN(D385,8)</f>
        <v>11000001</v>
      </c>
    </row>
    <row r="386" spans="4:9" ht="12.75">
      <c r="D386">
        <f>MID(B379,11,2)</f>
        <v>0</v>
      </c>
      <c r="E386" t="str">
        <f>_XLL.HEXINBIN(D386,8)</f>
        <v>11000010</v>
      </c>
      <c r="F386">
        <f>(E386&amp;E385)</f>
        <v>0</v>
      </c>
      <c r="G386">
        <f>LEFT(F386,LEN(F386)-6)</f>
        <v>0</v>
      </c>
      <c r="H386">
        <f>_XLL.BININDEZ(G386)</f>
        <v>-245</v>
      </c>
      <c r="I386">
        <f>H386*0.004</f>
        <v>-0.98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2013-03-12T17:21:00Z</dcterms:modified>
  <cp:category/>
  <cp:version/>
  <cp:contentType/>
  <cp:contentStatus/>
  <cp:revision>4</cp:revision>
</cp:coreProperties>
</file>