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HDL setup" sheetId="1" r:id="rId1"/>
    <sheet name="komplexes Beispiel" sheetId="2" r:id="rId2"/>
  </sheets>
  <definedNames/>
  <calcPr fullCalcOnLoad="1"/>
</workbook>
</file>

<file path=xl/sharedStrings.xml><?xml version="1.0" encoding="utf-8"?>
<sst xmlns="http://schemas.openxmlformats.org/spreadsheetml/2006/main" count="222" uniqueCount="37">
  <si>
    <t>Frequency</t>
  </si>
  <si>
    <t>MHz</t>
  </si>
  <si>
    <t>Jitter</t>
  </si>
  <si>
    <t>%</t>
  </si>
  <si>
    <t>ns</t>
  </si>
  <si>
    <t>wait for</t>
  </si>
  <si>
    <t>Period</t>
  </si>
  <si>
    <t>clk name</t>
  </si>
  <si>
    <t>ns;</t>
  </si>
  <si>
    <t>&lt;= '1';</t>
  </si>
  <si>
    <t>&lt;= '0';</t>
  </si>
  <si>
    <t>Jitter Diff</t>
  </si>
  <si>
    <t>Jittering Version</t>
  </si>
  <si>
    <t>check</t>
  </si>
  <si>
    <t>Clocks</t>
  </si>
  <si>
    <t>Output</t>
  </si>
  <si>
    <t>HDL-Generator for jitter analysis</t>
  </si>
  <si>
    <t>detuning</t>
  </si>
  <si>
    <t>frequency</t>
  </si>
  <si>
    <t>resulting freq.</t>
  </si>
  <si>
    <t>clk_internal</t>
  </si>
  <si>
    <t>Minimum</t>
  </si>
  <si>
    <t>Maximum</t>
  </si>
  <si>
    <t>Hauptintervall</t>
  </si>
  <si>
    <t>Jitter Free</t>
  </si>
  <si>
    <t>Dipl.-Ing. Jürgen Schuhmacher</t>
  </si>
  <si>
    <t>d.c. setting</t>
  </si>
  <si>
    <t>Period high</t>
  </si>
  <si>
    <t>Period lo</t>
  </si>
  <si>
    <t>Phase Delay</t>
  </si>
  <si>
    <t>Last lo</t>
  </si>
  <si>
    <t>insert desired name of your signal</t>
  </si>
  <si>
    <t>nominal frequency</t>
  </si>
  <si>
    <t>test drift of osc ( - x %  …  + x % )</t>
  </si>
  <si>
    <t>duty cycle different than 50</t>
  </si>
  <si>
    <t>bzw</t>
  </si>
  <si>
    <t>x-Achse sollte auf Phase, Gesamtperiodendauer und Gittereinstellungen justiert werden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</si>
</sst>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61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0"/>
    </font>
    <font>
      <sz val="10"/>
      <color indexed="1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167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66" fontId="4" fillId="0" borderId="2" xfId="0" applyNumberFormat="1" applyFont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5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65" fontId="0" fillId="4" borderId="6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166" fontId="0" fillId="4" borderId="7" xfId="0" applyNumberFormat="1" applyFont="1" applyFill="1" applyBorder="1" applyAlignment="1" quotePrefix="1">
      <alignment horizontal="right"/>
    </xf>
    <xf numFmtId="0" fontId="0" fillId="4" borderId="4" xfId="0" applyFont="1" applyFill="1" applyBorder="1" applyAlignment="1">
      <alignment/>
    </xf>
    <xf numFmtId="165" fontId="0" fillId="4" borderId="7" xfId="0" applyNumberFormat="1" applyFont="1" applyFill="1" applyBorder="1" applyAlignment="1">
      <alignment/>
    </xf>
    <xf numFmtId="166" fontId="0" fillId="0" borderId="7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4" fillId="0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" fontId="0" fillId="0" borderId="7" xfId="0" applyNumberFormat="1" applyFont="1" applyBorder="1" applyAlignment="1">
      <alignment/>
    </xf>
    <xf numFmtId="166" fontId="4" fillId="2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165" fontId="0" fillId="5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165" fontId="0" fillId="6" borderId="12" xfId="0" applyNumberFormat="1" applyFont="1" applyFill="1" applyBorder="1" applyAlignment="1">
      <alignment/>
    </xf>
    <xf numFmtId="165" fontId="0" fillId="5" borderId="12" xfId="0" applyNumberFormat="1" applyFont="1" applyFill="1" applyBorder="1" applyAlignment="1">
      <alignment/>
    </xf>
    <xf numFmtId="164" fontId="0" fillId="7" borderId="0" xfId="0" applyNumberFormat="1" applyFont="1" applyFill="1" applyAlignment="1">
      <alignment/>
    </xf>
    <xf numFmtId="168" fontId="2" fillId="7" borderId="0" xfId="0" applyNumberFormat="1" applyFont="1" applyFill="1" applyAlignment="1">
      <alignment/>
    </xf>
    <xf numFmtId="165" fontId="0" fillId="8" borderId="0" xfId="0" applyNumberFormat="1" applyFont="1" applyFill="1" applyAlignment="1">
      <alignment/>
    </xf>
    <xf numFmtId="2" fontId="3" fillId="8" borderId="0" xfId="0" applyNumberFormat="1" applyFont="1" applyFill="1" applyAlignment="1">
      <alignment/>
    </xf>
    <xf numFmtId="0" fontId="5" fillId="9" borderId="1" xfId="0" applyFont="1" applyFill="1" applyBorder="1" applyAlignment="1">
      <alignment horizontal="left"/>
    </xf>
    <xf numFmtId="166" fontId="5" fillId="9" borderId="6" xfId="0" applyNumberFormat="1" applyFont="1" applyFill="1" applyBorder="1" applyAlignment="1">
      <alignment/>
    </xf>
    <xf numFmtId="0" fontId="5" fillId="9" borderId="3" xfId="0" applyFont="1" applyFill="1" applyBorder="1" applyAlignment="1">
      <alignment/>
    </xf>
    <xf numFmtId="0" fontId="5" fillId="9" borderId="5" xfId="0" applyFont="1" applyFill="1" applyBorder="1" applyAlignment="1">
      <alignment horizontal="left"/>
    </xf>
    <xf numFmtId="166" fontId="5" fillId="9" borderId="7" xfId="0" applyNumberFormat="1" applyFont="1" applyFill="1" applyBorder="1" applyAlignment="1" quotePrefix="1">
      <alignment horizontal="right"/>
    </xf>
    <xf numFmtId="0" fontId="5" fillId="9" borderId="4" xfId="0" applyFont="1" applyFill="1" applyBorder="1" applyAlignment="1">
      <alignment/>
    </xf>
    <xf numFmtId="166" fontId="5" fillId="9" borderId="7" xfId="0" applyNumberFormat="1" applyFont="1" applyFill="1" applyBorder="1" applyAlignment="1">
      <alignment/>
    </xf>
    <xf numFmtId="165" fontId="5" fillId="9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 quotePrefix="1">
      <alignment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8" xfId="0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165" fontId="0" fillId="4" borderId="6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166" fontId="0" fillId="4" borderId="7" xfId="0" applyNumberFormat="1" applyFont="1" applyFill="1" applyBorder="1" applyAlignment="1" quotePrefix="1">
      <alignment horizontal="right"/>
    </xf>
    <xf numFmtId="0" fontId="0" fillId="4" borderId="4" xfId="0" applyFont="1" applyFill="1" applyBorder="1" applyAlignment="1">
      <alignment/>
    </xf>
    <xf numFmtId="165" fontId="0" fillId="4" borderId="7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65" fontId="0" fillId="6" borderId="12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66" fontId="0" fillId="0" borderId="7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4" borderId="7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4" borderId="0" xfId="0" applyFont="1" applyFill="1" applyBorder="1" applyAlignment="1">
      <alignment/>
    </xf>
    <xf numFmtId="165" fontId="0" fillId="5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3" borderId="2" xfId="0" applyNumberFormat="1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166" fontId="0" fillId="8" borderId="0" xfId="0" applyNumberFormat="1" applyFont="1" applyFill="1" applyAlignment="1">
      <alignment/>
    </xf>
    <xf numFmtId="166" fontId="0" fillId="6" borderId="0" xfId="0" applyNumberFormat="1" applyFont="1" applyFill="1" applyAlignment="1">
      <alignment/>
    </xf>
    <xf numFmtId="166" fontId="0" fillId="7" borderId="0" xfId="0" applyNumberFormat="1" applyFont="1" applyFill="1" applyAlignment="1">
      <alignment/>
    </xf>
    <xf numFmtId="166" fontId="0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'HDL setup'!$J$16:$J$34</c:f>
              <c:numCache/>
            </c:numRef>
          </c:xVal>
          <c:yVal>
            <c:numRef>
              <c:f>'HDL setup'!$K$16:$K$34</c:f>
              <c:numCache/>
            </c:numRef>
          </c:yVal>
          <c:smooth val="0"/>
        </c:ser>
        <c:axId val="59070690"/>
        <c:axId val="61874163"/>
      </c:scatterChart>
      <c:valAx>
        <c:axId val="59070690"/>
        <c:scaling>
          <c:orientation val="minMax"/>
          <c:max val="33.33333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74163"/>
        <c:crosses val="autoZero"/>
        <c:crossBetween val="midCat"/>
        <c:dispUnits/>
        <c:majorUnit val="8.333"/>
        <c:minorUnit val="1.6666"/>
      </c:valAx>
      <c:valAx>
        <c:axId val="61874163"/>
        <c:scaling>
          <c:orientation val="minMax"/>
        </c:scaling>
        <c:axPos val="l"/>
        <c:delete val="1"/>
        <c:majorTickMark val="out"/>
        <c:minorTickMark val="none"/>
        <c:tickLblPos val="nextTo"/>
        <c:crossAx val="59070690"/>
        <c:crosses val="autoZero"/>
        <c:crossBetween val="midCat"/>
        <c:dispUnits/>
      </c:valAx>
      <c:spPr>
        <a:gradFill rotWithShape="1">
          <a:gsLst>
            <a:gs pos="0">
              <a:srgbClr val="00FF00"/>
            </a:gs>
            <a:gs pos="50000">
              <a:srgbClr val="CCFFCC"/>
            </a:gs>
            <a:gs pos="100000">
              <a:srgbClr val="00FF0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'HDL setup'!$J$16:$J$50</c:f>
              <c:numCache/>
            </c:numRef>
          </c:xVal>
          <c:yVal>
            <c:numRef>
              <c:f>'HDL setup'!$K$16:$K$50</c:f>
              <c:numCache/>
            </c:numRef>
          </c:yVal>
          <c:smooth val="0"/>
        </c:ser>
        <c:axId val="19996556"/>
        <c:axId val="45751277"/>
      </c:scatterChart>
      <c:valAx>
        <c:axId val="19996556"/>
        <c:scaling>
          <c:orientation val="minMax"/>
          <c:max val="133.33"/>
          <c:min val="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751277"/>
        <c:crosses val="autoZero"/>
        <c:crossBetween val="midCat"/>
        <c:dispUnits/>
        <c:majorUnit val="16.666"/>
        <c:minorUnit val="1.666"/>
      </c:valAx>
      <c:valAx>
        <c:axId val="45751277"/>
        <c:scaling>
          <c:orientation val="minMax"/>
        </c:scaling>
        <c:axPos val="l"/>
        <c:delete val="1"/>
        <c:majorTickMark val="out"/>
        <c:minorTickMark val="none"/>
        <c:tickLblPos val="nextTo"/>
        <c:crossAx val="19996556"/>
        <c:crosses val="autoZero"/>
        <c:crossBetween val="midCat"/>
        <c:dispUnits/>
      </c:valAx>
      <c:spPr>
        <a:gradFill rotWithShape="1">
          <a:gsLst>
            <a:gs pos="0">
              <a:srgbClr val="00FFFF"/>
            </a:gs>
            <a:gs pos="50000">
              <a:srgbClr val="CCFFFF"/>
            </a:gs>
            <a:gs pos="100000">
              <a:srgbClr val="00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'komplexes Beispiel'!$J$16:$J$34</c:f>
              <c:numCache/>
            </c:numRef>
          </c:xVal>
          <c:yVal>
            <c:numRef>
              <c:f>'komplexes Beispiel'!$K$16:$K$34</c:f>
              <c:numCache/>
            </c:numRef>
          </c:yVal>
          <c:smooth val="0"/>
        </c:ser>
        <c:axId val="9108310"/>
        <c:axId val="14865927"/>
      </c:scatterChart>
      <c:valAx>
        <c:axId val="9108310"/>
        <c:scaling>
          <c:orientation val="minMax"/>
          <c:max val="19.606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65927"/>
        <c:crosses val="autoZero"/>
        <c:crossBetween val="midCat"/>
        <c:dispUnits/>
        <c:majorUnit val="4.901"/>
      </c:valAx>
      <c:valAx>
        <c:axId val="14865927"/>
        <c:scaling>
          <c:orientation val="minMax"/>
        </c:scaling>
        <c:axPos val="l"/>
        <c:delete val="1"/>
        <c:majorTickMark val="out"/>
        <c:minorTickMark val="none"/>
        <c:tickLblPos val="nextTo"/>
        <c:crossAx val="9108310"/>
        <c:crosses val="autoZero"/>
        <c:crossBetween val="midCat"/>
        <c:dispUnits/>
      </c:valAx>
      <c:spPr>
        <a:gradFill rotWithShape="1">
          <a:gsLst>
            <a:gs pos="0">
              <a:srgbClr val="00FF00"/>
            </a:gs>
            <a:gs pos="50000">
              <a:srgbClr val="CCFFCC"/>
            </a:gs>
            <a:gs pos="100000">
              <a:srgbClr val="00FF0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'komplexes Beispiel'!$J$16:$J$50</c:f>
              <c:numCache/>
            </c:numRef>
          </c:xVal>
          <c:yVal>
            <c:numRef>
              <c:f>'komplexes Beispiel'!$K$16:$K$50</c:f>
              <c:numCache/>
            </c:numRef>
          </c:yVal>
          <c:smooth val="0"/>
        </c:ser>
        <c:axId val="66684480"/>
        <c:axId val="63289409"/>
      </c:scatterChart>
      <c:valAx>
        <c:axId val="66684480"/>
        <c:scaling>
          <c:orientation val="minMax"/>
          <c:max val="78.279"/>
          <c:min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89409"/>
        <c:crosses val="autoZero"/>
        <c:crossBetween val="midCat"/>
        <c:dispUnits/>
        <c:majorUnit val="9.803"/>
      </c:valAx>
      <c:valAx>
        <c:axId val="63289409"/>
        <c:scaling>
          <c:orientation val="minMax"/>
        </c:scaling>
        <c:axPos val="l"/>
        <c:delete val="1"/>
        <c:majorTickMark val="out"/>
        <c:minorTickMark val="none"/>
        <c:tickLblPos val="nextTo"/>
        <c:crossAx val="66684480"/>
        <c:crosses val="autoZero"/>
        <c:crossBetween val="midCat"/>
        <c:dispUnits/>
      </c:valAx>
      <c:spPr>
        <a:gradFill rotWithShape="1">
          <a:gsLst>
            <a:gs pos="0">
              <a:srgbClr val="00FFFF"/>
            </a:gs>
            <a:gs pos="50000">
              <a:srgbClr val="CCFFFF"/>
            </a:gs>
            <a:gs pos="100000">
              <a:srgbClr val="00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15</xdr:row>
      <xdr:rowOff>38100</xdr:rowOff>
    </xdr:from>
    <xdr:to>
      <xdr:col>17</xdr:col>
      <xdr:colOff>742950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5467350" y="2466975"/>
        <a:ext cx="5476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85725</xdr:colOff>
      <xdr:row>30</xdr:row>
      <xdr:rowOff>47625</xdr:rowOff>
    </xdr:from>
    <xdr:to>
      <xdr:col>17</xdr:col>
      <xdr:colOff>752475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5467350" y="4905375"/>
        <a:ext cx="5486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15</xdr:row>
      <xdr:rowOff>38100</xdr:rowOff>
    </xdr:from>
    <xdr:to>
      <xdr:col>17</xdr:col>
      <xdr:colOff>742950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5467350" y="2466975"/>
        <a:ext cx="54768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85725</xdr:colOff>
      <xdr:row>30</xdr:row>
      <xdr:rowOff>47625</xdr:rowOff>
    </xdr:from>
    <xdr:to>
      <xdr:col>17</xdr:col>
      <xdr:colOff>752475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5467350" y="4905375"/>
        <a:ext cx="54864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workbookViewId="0" topLeftCell="A1">
      <selection activeCell="B36" sqref="B36"/>
    </sheetView>
  </sheetViews>
  <sheetFormatPr defaultColWidth="11.421875" defaultRowHeight="12.75"/>
  <cols>
    <col min="1" max="1" width="2.8515625" style="10" customWidth="1"/>
    <col min="2" max="2" width="12.57421875" style="10" customWidth="1"/>
    <col min="3" max="3" width="12.00390625" style="10" customWidth="1"/>
    <col min="4" max="4" width="5.00390625" style="10" customWidth="1"/>
    <col min="5" max="5" width="2.7109375" style="13" customWidth="1"/>
    <col min="6" max="6" width="16.140625" style="10" customWidth="1"/>
    <col min="7" max="7" width="8.57421875" style="10" bestFit="1" customWidth="1"/>
    <col min="8" max="8" width="3.57421875" style="10" bestFit="1" customWidth="1"/>
    <col min="9" max="9" width="5.00390625" style="36" customWidth="1"/>
    <col min="10" max="10" width="6.57421875" style="103" bestFit="1" customWidth="1"/>
    <col min="11" max="11" width="2.00390625" style="10" bestFit="1" customWidth="1"/>
    <col min="12" max="12" width="3.7109375" style="10" customWidth="1"/>
    <col min="13" max="13" width="21.7109375" style="10" customWidth="1"/>
    <col min="14" max="14" width="17.140625" style="10" customWidth="1"/>
    <col min="15" max="15" width="7.140625" style="10" customWidth="1"/>
    <col min="16" max="16384" width="13.140625" style="10" customWidth="1"/>
  </cols>
  <sheetData>
    <row r="1" spans="2:6" ht="12.75">
      <c r="B1" s="7" t="s">
        <v>16</v>
      </c>
      <c r="F1" s="7" t="s">
        <v>25</v>
      </c>
    </row>
    <row r="3" spans="2:13" ht="12.75">
      <c r="B3" s="3" t="s">
        <v>7</v>
      </c>
      <c r="C3" s="4" t="s">
        <v>20</v>
      </c>
      <c r="D3" s="5"/>
      <c r="E3" s="6"/>
      <c r="F3" s="50" t="s">
        <v>31</v>
      </c>
      <c r="G3" s="12"/>
      <c r="H3" s="12"/>
      <c r="I3" s="13"/>
      <c r="J3" s="104"/>
      <c r="K3" s="12"/>
      <c r="M3" s="10" t="s">
        <v>36</v>
      </c>
    </row>
    <row r="4" spans="2:11" ht="12.75">
      <c r="B4" s="10" t="s">
        <v>18</v>
      </c>
      <c r="C4" s="11">
        <v>60</v>
      </c>
      <c r="D4" s="5" t="s">
        <v>1</v>
      </c>
      <c r="E4" s="6"/>
      <c r="F4" s="50" t="s">
        <v>32</v>
      </c>
      <c r="G4" s="12"/>
      <c r="H4" s="12"/>
      <c r="I4" s="13"/>
      <c r="J4" s="104"/>
      <c r="K4" s="12"/>
    </row>
    <row r="5" spans="2:16" s="5" customFormat="1" ht="12.75">
      <c r="B5" s="10" t="s">
        <v>17</v>
      </c>
      <c r="C5" s="46">
        <v>0</v>
      </c>
      <c r="D5" s="15" t="s">
        <v>3</v>
      </c>
      <c r="E5" s="16"/>
      <c r="F5" s="52" t="s">
        <v>33</v>
      </c>
      <c r="G5" s="17"/>
      <c r="H5" s="17"/>
      <c r="I5" s="6"/>
      <c r="J5" s="104"/>
      <c r="K5" s="17"/>
      <c r="M5" s="10" t="s">
        <v>21</v>
      </c>
      <c r="N5" s="60">
        <f>G18</f>
        <v>4</v>
      </c>
      <c r="P5" s="60">
        <f>G18</f>
        <v>4</v>
      </c>
    </row>
    <row r="6" spans="2:16" s="5" customFormat="1" ht="12.75">
      <c r="B6" s="5" t="s">
        <v>26</v>
      </c>
      <c r="C6" s="46">
        <v>50</v>
      </c>
      <c r="D6" s="15" t="s">
        <v>3</v>
      </c>
      <c r="E6" s="16"/>
      <c r="F6" s="52" t="s">
        <v>34</v>
      </c>
      <c r="G6" s="17"/>
      <c r="H6" s="17"/>
      <c r="I6" s="6"/>
      <c r="J6" s="104"/>
      <c r="K6" s="17"/>
      <c r="M6" s="10" t="s">
        <v>22</v>
      </c>
      <c r="N6" s="55">
        <f>C27</f>
        <v>33.333333333333336</v>
      </c>
      <c r="O6" s="5" t="s">
        <v>35</v>
      </c>
      <c r="P6" s="54">
        <f>G51</f>
        <v>133.33400000000003</v>
      </c>
    </row>
    <row r="7" spans="2:16" s="5" customFormat="1" ht="12.75">
      <c r="B7" s="5" t="s">
        <v>2</v>
      </c>
      <c r="C7" s="46">
        <v>0</v>
      </c>
      <c r="D7" s="15" t="s">
        <v>3</v>
      </c>
      <c r="E7" s="16"/>
      <c r="F7" s="51"/>
      <c r="I7" s="6"/>
      <c r="J7" s="104"/>
      <c r="K7" s="17"/>
      <c r="M7" s="10" t="s">
        <v>23</v>
      </c>
      <c r="N7" s="58">
        <f>C11/2</f>
        <v>8.333333333333334</v>
      </c>
      <c r="P7" s="58">
        <f>C11</f>
        <v>16.666666666666668</v>
      </c>
    </row>
    <row r="8" spans="2:14" s="5" customFormat="1" ht="12.75">
      <c r="B8" s="5" t="s">
        <v>29</v>
      </c>
      <c r="C8" s="61">
        <v>4</v>
      </c>
      <c r="D8" s="5" t="s">
        <v>4</v>
      </c>
      <c r="E8" s="6"/>
      <c r="F8" s="51"/>
      <c r="I8" s="18"/>
      <c r="J8" s="103"/>
      <c r="M8" s="10"/>
      <c r="N8" s="10"/>
    </row>
    <row r="9" spans="3:10" s="5" customFormat="1" ht="12.75">
      <c r="C9" s="45"/>
      <c r="E9" s="6"/>
      <c r="I9" s="18"/>
      <c r="J9" s="103"/>
    </row>
    <row r="10" spans="2:11" s="5" customFormat="1" ht="12.75">
      <c r="B10" s="5" t="s">
        <v>19</v>
      </c>
      <c r="C10" s="1">
        <f>C4*(1+C5/100)</f>
        <v>60</v>
      </c>
      <c r="D10" s="5" t="s">
        <v>1</v>
      </c>
      <c r="E10" s="16"/>
      <c r="F10" s="17"/>
      <c r="G10" s="17"/>
      <c r="H10" s="17"/>
      <c r="I10" s="6"/>
      <c r="J10" s="104"/>
      <c r="K10" s="17"/>
    </row>
    <row r="11" spans="2:11" s="5" customFormat="1" ht="12.75">
      <c r="B11" s="5" t="s">
        <v>6</v>
      </c>
      <c r="C11" s="59">
        <f>1000/C10</f>
        <v>16.666666666666668</v>
      </c>
      <c r="D11" s="5" t="s">
        <v>4</v>
      </c>
      <c r="E11" s="6"/>
      <c r="F11" s="5" t="s">
        <v>11</v>
      </c>
      <c r="G11" s="1">
        <f>INT(100*C11*C7/100+0.5)/200</f>
        <v>0</v>
      </c>
      <c r="H11" s="5" t="s">
        <v>4</v>
      </c>
      <c r="I11" s="6"/>
      <c r="J11" s="104"/>
      <c r="K11" s="17"/>
    </row>
    <row r="12" spans="2:10" s="5" customFormat="1" ht="12.75">
      <c r="B12" s="5" t="s">
        <v>27</v>
      </c>
      <c r="C12" s="2">
        <f>INT(100*(C6*C11/100)+0.5)/100</f>
        <v>8.33</v>
      </c>
      <c r="D12" s="5" t="s">
        <v>4</v>
      </c>
      <c r="E12" s="6"/>
      <c r="F12" s="49"/>
      <c r="I12" s="18"/>
      <c r="J12" s="103"/>
    </row>
    <row r="13" spans="2:10" s="5" customFormat="1" ht="12.75">
      <c r="B13" s="5" t="s">
        <v>28</v>
      </c>
      <c r="C13" s="2">
        <f>INT(1000*(C11-C12)+0.5)/1000</f>
        <v>8.337</v>
      </c>
      <c r="D13" s="5" t="s">
        <v>4</v>
      </c>
      <c r="E13" s="6"/>
      <c r="F13" s="48"/>
      <c r="I13" s="18"/>
      <c r="J13" s="103"/>
    </row>
    <row r="14" spans="2:10" s="5" customFormat="1" ht="12.75">
      <c r="B14" s="5" t="s">
        <v>30</v>
      </c>
      <c r="C14" s="47">
        <f>2*C11-2*C12-C13</f>
        <v>8.336333333333336</v>
      </c>
      <c r="D14" s="5" t="s">
        <v>4</v>
      </c>
      <c r="E14" s="6"/>
      <c r="F14" s="5" t="s">
        <v>30</v>
      </c>
      <c r="G14" s="2">
        <f>4*C11-4*C12-3*C13</f>
        <v>8.335666666666672</v>
      </c>
      <c r="H14" s="5" t="s">
        <v>4</v>
      </c>
      <c r="I14" s="18"/>
      <c r="J14" s="103"/>
    </row>
    <row r="16" spans="2:11" ht="12.75">
      <c r="B16" s="7" t="s">
        <v>24</v>
      </c>
      <c r="C16" s="19"/>
      <c r="D16" s="42"/>
      <c r="E16" s="41"/>
      <c r="F16" s="7" t="s">
        <v>12</v>
      </c>
      <c r="G16" s="8"/>
      <c r="H16" s="9"/>
      <c r="I16" s="13"/>
      <c r="J16" s="105">
        <v>0</v>
      </c>
      <c r="K16" s="20">
        <v>0</v>
      </c>
    </row>
    <row r="17" spans="2:11" ht="12.75">
      <c r="B17" s="33"/>
      <c r="C17" s="43"/>
      <c r="D17" s="34"/>
      <c r="F17" s="33"/>
      <c r="G17" s="44"/>
      <c r="H17" s="34"/>
      <c r="I17" s="13"/>
      <c r="J17" s="106">
        <f>G18-0.001</f>
        <v>3.999</v>
      </c>
      <c r="K17" s="23">
        <v>0</v>
      </c>
    </row>
    <row r="18" spans="2:11" ht="12.75">
      <c r="B18" s="62" t="s">
        <v>5</v>
      </c>
      <c r="C18" s="63">
        <f>C8</f>
        <v>4</v>
      </c>
      <c r="D18" s="64" t="s">
        <v>8</v>
      </c>
      <c r="F18" s="24" t="s">
        <v>5</v>
      </c>
      <c r="G18" s="25">
        <f>C8</f>
        <v>4</v>
      </c>
      <c r="H18" s="26" t="s">
        <v>8</v>
      </c>
      <c r="I18" s="13"/>
      <c r="J18" s="106">
        <f>G18</f>
        <v>4</v>
      </c>
      <c r="K18" s="23">
        <v>1</v>
      </c>
    </row>
    <row r="19" spans="2:11" ht="12.75">
      <c r="B19" s="65" t="str">
        <f>C3</f>
        <v>clk_internal</v>
      </c>
      <c r="C19" s="66" t="s">
        <v>9</v>
      </c>
      <c r="D19" s="67"/>
      <c r="F19" s="27" t="str">
        <f>C3</f>
        <v>clk_internal</v>
      </c>
      <c r="G19" s="28" t="s">
        <v>9</v>
      </c>
      <c r="H19" s="29"/>
      <c r="I19" s="13"/>
      <c r="J19" s="106">
        <f>J20-0.001</f>
        <v>12.329</v>
      </c>
      <c r="K19" s="23">
        <v>1</v>
      </c>
    </row>
    <row r="20" spans="2:11" ht="12.75">
      <c r="B20" s="65" t="s">
        <v>5</v>
      </c>
      <c r="C20" s="68">
        <f>C12</f>
        <v>8.33</v>
      </c>
      <c r="D20" s="67" t="s">
        <v>8</v>
      </c>
      <c r="F20" s="27" t="s">
        <v>5</v>
      </c>
      <c r="G20" s="30">
        <f>C12+G11</f>
        <v>8.33</v>
      </c>
      <c r="H20" s="29" t="s">
        <v>8</v>
      </c>
      <c r="I20" s="13"/>
      <c r="J20" s="106">
        <f>J18+G20</f>
        <v>12.33</v>
      </c>
      <c r="K20" s="23">
        <v>0</v>
      </c>
    </row>
    <row r="21" spans="2:11" ht="12.75">
      <c r="B21" s="65" t="str">
        <f>C3</f>
        <v>clk_internal</v>
      </c>
      <c r="C21" s="66" t="s">
        <v>10</v>
      </c>
      <c r="D21" s="67"/>
      <c r="F21" s="27" t="str">
        <f>C3</f>
        <v>clk_internal</v>
      </c>
      <c r="G21" s="28" t="s">
        <v>10</v>
      </c>
      <c r="H21" s="29"/>
      <c r="I21" s="13"/>
      <c r="J21" s="106">
        <f>J22-0.001</f>
        <v>20.666</v>
      </c>
      <c r="K21" s="23">
        <v>0</v>
      </c>
    </row>
    <row r="22" spans="2:11" ht="12.75">
      <c r="B22" s="65" t="s">
        <v>5</v>
      </c>
      <c r="C22" s="68">
        <f>C13</f>
        <v>8.337</v>
      </c>
      <c r="D22" s="67" t="s">
        <v>8</v>
      </c>
      <c r="F22" s="27" t="s">
        <v>5</v>
      </c>
      <c r="G22" s="30">
        <f>C13+2*G11</f>
        <v>8.337</v>
      </c>
      <c r="H22" s="29" t="s">
        <v>8</v>
      </c>
      <c r="I22" s="13"/>
      <c r="J22" s="106">
        <f>J20+G22</f>
        <v>20.667</v>
      </c>
      <c r="K22" s="23">
        <v>1</v>
      </c>
    </row>
    <row r="23" spans="2:11" ht="12.75">
      <c r="B23" s="65" t="str">
        <f>C3</f>
        <v>clk_internal</v>
      </c>
      <c r="C23" s="66" t="s">
        <v>9</v>
      </c>
      <c r="D23" s="67"/>
      <c r="F23" s="27" t="str">
        <f>C3</f>
        <v>clk_internal</v>
      </c>
      <c r="G23" s="28" t="s">
        <v>9</v>
      </c>
      <c r="H23" s="29"/>
      <c r="I23" s="13"/>
      <c r="J23" s="106">
        <f>J24-0.001</f>
        <v>28.996</v>
      </c>
      <c r="K23" s="23">
        <v>1</v>
      </c>
    </row>
    <row r="24" spans="2:11" ht="12.75">
      <c r="B24" s="65" t="s">
        <v>5</v>
      </c>
      <c r="C24" s="69">
        <f>C12</f>
        <v>8.33</v>
      </c>
      <c r="D24" s="67" t="s">
        <v>8</v>
      </c>
      <c r="F24" s="27" t="s">
        <v>5</v>
      </c>
      <c r="G24" s="30">
        <f>C12+G11</f>
        <v>8.33</v>
      </c>
      <c r="H24" s="29" t="s">
        <v>8</v>
      </c>
      <c r="I24" s="13"/>
      <c r="J24" s="106">
        <f>J22+G24</f>
        <v>28.997</v>
      </c>
      <c r="K24" s="23">
        <v>0</v>
      </c>
    </row>
    <row r="25" spans="2:11" ht="12.75">
      <c r="B25" s="65" t="str">
        <f>C3</f>
        <v>clk_internal</v>
      </c>
      <c r="C25" s="66" t="s">
        <v>10</v>
      </c>
      <c r="D25" s="67"/>
      <c r="F25" s="27" t="str">
        <f>C3</f>
        <v>clk_internal</v>
      </c>
      <c r="G25" s="28" t="s">
        <v>10</v>
      </c>
      <c r="H25" s="29"/>
      <c r="I25" s="13"/>
      <c r="J25" s="106">
        <f>J26-0.001</f>
        <v>37.333000000000006</v>
      </c>
      <c r="K25" s="23">
        <v>0</v>
      </c>
    </row>
    <row r="26" spans="2:11" ht="12.75">
      <c r="B26" s="65" t="s">
        <v>5</v>
      </c>
      <c r="C26" s="69">
        <f>C14-C8</f>
        <v>4.336333333333336</v>
      </c>
      <c r="D26" s="67" t="s">
        <v>8</v>
      </c>
      <c r="F26" s="27" t="s">
        <v>5</v>
      </c>
      <c r="G26" s="30">
        <f>C13</f>
        <v>8.337</v>
      </c>
      <c r="H26" s="29" t="s">
        <v>8</v>
      </c>
      <c r="I26" s="13"/>
      <c r="J26" s="106">
        <f>J24+G26</f>
        <v>37.334</v>
      </c>
      <c r="K26" s="23">
        <v>1</v>
      </c>
    </row>
    <row r="27" spans="2:11" ht="12.75">
      <c r="B27" s="32" t="s">
        <v>13</v>
      </c>
      <c r="C27" s="56">
        <f>SUM(C18:C26)</f>
        <v>33.333333333333336</v>
      </c>
      <c r="D27" s="9"/>
      <c r="F27" s="27" t="str">
        <f>C3</f>
        <v>clk_internal</v>
      </c>
      <c r="G27" s="28" t="s">
        <v>9</v>
      </c>
      <c r="H27" s="29"/>
      <c r="I27" s="13"/>
      <c r="J27" s="106">
        <f>J28-0.001</f>
        <v>45.663000000000004</v>
      </c>
      <c r="K27" s="23">
        <v>1</v>
      </c>
    </row>
    <row r="28" spans="2:11" ht="12.75">
      <c r="B28" s="21" t="s">
        <v>0</v>
      </c>
      <c r="C28" s="31">
        <f>1000/C27</f>
        <v>29.999999999999996</v>
      </c>
      <c r="D28" s="14"/>
      <c r="F28" s="27" t="s">
        <v>5</v>
      </c>
      <c r="G28" s="30">
        <f>C12-G11</f>
        <v>8.33</v>
      </c>
      <c r="H28" s="29" t="s">
        <v>8</v>
      </c>
      <c r="I28" s="13"/>
      <c r="J28" s="106">
        <f>J26+G28</f>
        <v>45.664</v>
      </c>
      <c r="K28" s="23">
        <v>0</v>
      </c>
    </row>
    <row r="29" spans="2:11" ht="12.75">
      <c r="B29" s="21" t="s">
        <v>14</v>
      </c>
      <c r="C29" s="39">
        <v>2</v>
      </c>
      <c r="D29" s="14"/>
      <c r="F29" s="27" t="str">
        <f>C3</f>
        <v>clk_internal</v>
      </c>
      <c r="G29" s="28" t="s">
        <v>10</v>
      </c>
      <c r="H29" s="29"/>
      <c r="I29" s="13"/>
      <c r="J29" s="106">
        <f>J30-0.001</f>
        <v>54.00000000000001</v>
      </c>
      <c r="K29" s="23">
        <v>0</v>
      </c>
    </row>
    <row r="30" spans="2:11" ht="12.75">
      <c r="B30" s="33" t="s">
        <v>15</v>
      </c>
      <c r="C30" s="40">
        <f>C28*C29</f>
        <v>59.99999999999999</v>
      </c>
      <c r="D30" s="34"/>
      <c r="F30" s="27" t="s">
        <v>5</v>
      </c>
      <c r="G30" s="30">
        <f>C13-2*G11</f>
        <v>8.337</v>
      </c>
      <c r="H30" s="29" t="s">
        <v>8</v>
      </c>
      <c r="I30" s="13"/>
      <c r="J30" s="106">
        <f>J28+G30</f>
        <v>54.001000000000005</v>
      </c>
      <c r="K30" s="23">
        <v>1</v>
      </c>
    </row>
    <row r="31" spans="2:11" ht="12.75">
      <c r="B31" s="13"/>
      <c r="C31" s="37"/>
      <c r="D31" s="13"/>
      <c r="F31" s="27" t="str">
        <f>C3</f>
        <v>clk_internal</v>
      </c>
      <c r="G31" s="28" t="s">
        <v>9</v>
      </c>
      <c r="H31" s="29"/>
      <c r="I31" s="13"/>
      <c r="J31" s="106">
        <f>J32-0.001</f>
        <v>62.330000000000005</v>
      </c>
      <c r="K31" s="23">
        <v>1</v>
      </c>
    </row>
    <row r="32" spans="2:11" ht="12.75">
      <c r="B32" s="12"/>
      <c r="C32" s="12"/>
      <c r="D32" s="12"/>
      <c r="F32" s="53" t="s">
        <v>5</v>
      </c>
      <c r="G32" s="30">
        <f>C12-G11</f>
        <v>8.33</v>
      </c>
      <c r="H32" s="29" t="s">
        <v>8</v>
      </c>
      <c r="I32" s="13"/>
      <c r="J32" s="106">
        <f>J30+G32</f>
        <v>62.331</v>
      </c>
      <c r="K32" s="23">
        <v>0</v>
      </c>
    </row>
    <row r="33" spans="2:11" ht="12.75">
      <c r="B33" s="12"/>
      <c r="C33" s="22"/>
      <c r="D33" s="12"/>
      <c r="F33" s="53" t="str">
        <f>C3</f>
        <v>clk_internal</v>
      </c>
      <c r="G33" s="28" t="s">
        <v>10</v>
      </c>
      <c r="H33" s="29"/>
      <c r="I33" s="13"/>
      <c r="J33" s="106">
        <f>J34-0.001</f>
        <v>70.66633333333334</v>
      </c>
      <c r="K33" s="23">
        <v>0</v>
      </c>
    </row>
    <row r="34" spans="2:11" ht="12.75">
      <c r="B34" s="12"/>
      <c r="C34" s="22"/>
      <c r="D34" s="12"/>
      <c r="F34" s="53" t="s">
        <v>5</v>
      </c>
      <c r="G34" s="30">
        <f>C14</f>
        <v>8.336333333333336</v>
      </c>
      <c r="H34" s="29" t="s">
        <v>8</v>
      </c>
      <c r="I34" s="13"/>
      <c r="J34" s="106">
        <f>J32+G34</f>
        <v>70.66733333333335</v>
      </c>
      <c r="K34" s="23">
        <v>1</v>
      </c>
    </row>
    <row r="35" spans="2:11" ht="12.75">
      <c r="B35" s="12"/>
      <c r="C35" s="12"/>
      <c r="D35" s="12"/>
      <c r="F35" s="27" t="str">
        <f>C3</f>
        <v>clk_internal</v>
      </c>
      <c r="G35" s="28" t="s">
        <v>9</v>
      </c>
      <c r="H35" s="29"/>
      <c r="I35" s="13"/>
      <c r="J35" s="106">
        <f>J36-0.001</f>
        <v>78.99633333333334</v>
      </c>
      <c r="K35" s="23">
        <v>1</v>
      </c>
    </row>
    <row r="36" spans="2:11" ht="12.75">
      <c r="B36" s="12"/>
      <c r="C36" s="12"/>
      <c r="D36" s="12"/>
      <c r="F36" s="27" t="s">
        <v>5</v>
      </c>
      <c r="G36" s="30">
        <f>C12-G11</f>
        <v>8.33</v>
      </c>
      <c r="H36" s="29" t="s">
        <v>8</v>
      </c>
      <c r="I36" s="13"/>
      <c r="J36" s="106">
        <f>J34+G36</f>
        <v>78.99733333333334</v>
      </c>
      <c r="K36" s="23">
        <v>0</v>
      </c>
    </row>
    <row r="37" spans="2:11" ht="12.75">
      <c r="B37" s="12"/>
      <c r="C37" s="12"/>
      <c r="D37" s="12"/>
      <c r="F37" s="27" t="str">
        <f>C3</f>
        <v>clk_internal</v>
      </c>
      <c r="G37" s="28" t="s">
        <v>10</v>
      </c>
      <c r="H37" s="29"/>
      <c r="I37" s="13"/>
      <c r="J37" s="106">
        <f>J38-0.001</f>
        <v>87.33333333333334</v>
      </c>
      <c r="K37" s="23">
        <v>0</v>
      </c>
    </row>
    <row r="38" spans="2:11" ht="12.75">
      <c r="B38" s="12"/>
      <c r="C38" s="12"/>
      <c r="D38" s="12"/>
      <c r="F38" s="27" t="s">
        <v>5</v>
      </c>
      <c r="G38" s="30">
        <f>C13-2*G11</f>
        <v>8.337</v>
      </c>
      <c r="H38" s="29" t="s">
        <v>8</v>
      </c>
      <c r="I38" s="13"/>
      <c r="J38" s="106">
        <f>J36+G38</f>
        <v>87.33433333333335</v>
      </c>
      <c r="K38" s="23">
        <v>1</v>
      </c>
    </row>
    <row r="39" spans="2:11" ht="12.75">
      <c r="B39" s="12"/>
      <c r="C39" s="22"/>
      <c r="D39" s="12"/>
      <c r="F39" s="27" t="str">
        <f>C3</f>
        <v>clk_internal</v>
      </c>
      <c r="G39" s="28" t="s">
        <v>9</v>
      </c>
      <c r="H39" s="29"/>
      <c r="I39" s="13"/>
      <c r="J39" s="106">
        <f>J40-0.001</f>
        <v>95.66333333333334</v>
      </c>
      <c r="K39" s="23">
        <v>1</v>
      </c>
    </row>
    <row r="40" spans="3:11" ht="12.75">
      <c r="C40" s="35"/>
      <c r="F40" s="27" t="s">
        <v>5</v>
      </c>
      <c r="G40" s="30">
        <f>C12-G11</f>
        <v>8.33</v>
      </c>
      <c r="H40" s="29" t="s">
        <v>8</v>
      </c>
      <c r="I40" s="13"/>
      <c r="J40" s="106">
        <f>J38+G40</f>
        <v>95.66433333333335</v>
      </c>
      <c r="K40" s="23">
        <v>0</v>
      </c>
    </row>
    <row r="41" spans="3:11" ht="12.75">
      <c r="C41" s="35"/>
      <c r="F41" s="27" t="str">
        <f>C3</f>
        <v>clk_internal</v>
      </c>
      <c r="G41" s="28" t="s">
        <v>10</v>
      </c>
      <c r="H41" s="29"/>
      <c r="I41" s="13"/>
      <c r="J41" s="106">
        <f>J42-0.001</f>
        <v>104.00033333333334</v>
      </c>
      <c r="K41" s="23">
        <v>0</v>
      </c>
    </row>
    <row r="42" spans="3:11" ht="12.75">
      <c r="C42" s="35"/>
      <c r="F42" s="27" t="s">
        <v>5</v>
      </c>
      <c r="G42" s="30">
        <f>C13</f>
        <v>8.337</v>
      </c>
      <c r="H42" s="29" t="s">
        <v>8</v>
      </c>
      <c r="I42" s="13"/>
      <c r="J42" s="106">
        <f>J40+G42</f>
        <v>104.00133333333335</v>
      </c>
      <c r="K42" s="23">
        <v>1</v>
      </c>
    </row>
    <row r="43" spans="3:11" ht="12.75">
      <c r="C43" s="35"/>
      <c r="F43" s="27" t="str">
        <f>C3</f>
        <v>clk_internal</v>
      </c>
      <c r="G43" s="28" t="s">
        <v>9</v>
      </c>
      <c r="H43" s="29"/>
      <c r="I43" s="13"/>
      <c r="J43" s="106">
        <f>J44-0.001</f>
        <v>112.33033333333334</v>
      </c>
      <c r="K43" s="23">
        <v>1</v>
      </c>
    </row>
    <row r="44" spans="3:11" ht="12.75">
      <c r="C44" s="35"/>
      <c r="F44" s="27" t="s">
        <v>5</v>
      </c>
      <c r="G44" s="30">
        <f>C12+G11</f>
        <v>8.33</v>
      </c>
      <c r="H44" s="29" t="s">
        <v>8</v>
      </c>
      <c r="I44" s="13"/>
      <c r="J44" s="106">
        <f>J42+G44</f>
        <v>112.33133333333335</v>
      </c>
      <c r="K44" s="23">
        <v>0</v>
      </c>
    </row>
    <row r="45" spans="3:11" ht="12.75">
      <c r="C45" s="35"/>
      <c r="F45" s="27" t="str">
        <f>C3</f>
        <v>clk_internal</v>
      </c>
      <c r="G45" s="28" t="s">
        <v>10</v>
      </c>
      <c r="H45" s="29"/>
      <c r="I45" s="13"/>
      <c r="J45" s="106">
        <f>J46-0.001</f>
        <v>120.66733333333335</v>
      </c>
      <c r="K45" s="23">
        <v>0</v>
      </c>
    </row>
    <row r="46" spans="3:11" ht="12.75">
      <c r="C46" s="35"/>
      <c r="F46" s="27" t="s">
        <v>5</v>
      </c>
      <c r="G46" s="30">
        <f>C13+G11</f>
        <v>8.337</v>
      </c>
      <c r="H46" s="29" t="s">
        <v>8</v>
      </c>
      <c r="I46" s="13"/>
      <c r="J46" s="106">
        <f>J44+G46</f>
        <v>120.66833333333335</v>
      </c>
      <c r="K46" s="23">
        <v>1</v>
      </c>
    </row>
    <row r="47" spans="3:11" ht="12.75">
      <c r="C47" s="35"/>
      <c r="F47" s="27" t="str">
        <f>C3</f>
        <v>clk_internal</v>
      </c>
      <c r="G47" s="28" t="s">
        <v>9</v>
      </c>
      <c r="H47" s="29"/>
      <c r="I47" s="13"/>
      <c r="J47" s="106">
        <f>J48-0.001</f>
        <v>128.99733333333336</v>
      </c>
      <c r="K47" s="23">
        <v>1</v>
      </c>
    </row>
    <row r="48" spans="3:11" ht="12.75">
      <c r="C48" s="35"/>
      <c r="F48" s="38" t="s">
        <v>5</v>
      </c>
      <c r="G48" s="30">
        <f>C12+G11</f>
        <v>8.33</v>
      </c>
      <c r="H48" s="29" t="s">
        <v>8</v>
      </c>
      <c r="I48" s="13"/>
      <c r="J48" s="106">
        <f>J46+G48</f>
        <v>128.99833333333336</v>
      </c>
      <c r="K48" s="23">
        <v>0</v>
      </c>
    </row>
    <row r="49" spans="6:11" ht="12.75">
      <c r="F49" s="38" t="str">
        <f>C3</f>
        <v>clk_internal</v>
      </c>
      <c r="G49" s="28" t="s">
        <v>10</v>
      </c>
      <c r="H49" s="29"/>
      <c r="I49" s="13"/>
      <c r="J49" s="106">
        <f>J50-0.001</f>
        <v>133.33300000000003</v>
      </c>
      <c r="K49" s="23">
        <v>0</v>
      </c>
    </row>
    <row r="50" spans="6:11" ht="12.75">
      <c r="F50" s="38" t="s">
        <v>5</v>
      </c>
      <c r="G50" s="30">
        <f>G14-G18</f>
        <v>4.335666666666672</v>
      </c>
      <c r="H50" s="29" t="s">
        <v>8</v>
      </c>
      <c r="I50" s="13"/>
      <c r="J50" s="106">
        <f>J48+G50</f>
        <v>133.33400000000003</v>
      </c>
      <c r="K50" s="23">
        <v>0</v>
      </c>
    </row>
    <row r="51" spans="6:8" ht="12.75">
      <c r="F51" s="32" t="s">
        <v>13</v>
      </c>
      <c r="G51" s="57">
        <f>SUM(G18:G50)</f>
        <v>133.33400000000003</v>
      </c>
      <c r="H51" s="9"/>
    </row>
    <row r="52" spans="6:8" ht="12.75">
      <c r="F52" s="21" t="s">
        <v>0</v>
      </c>
      <c r="G52" s="31">
        <f>1000/G51</f>
        <v>7.499962500187498</v>
      </c>
      <c r="H52" s="14"/>
    </row>
    <row r="53" spans="6:8" ht="12.75">
      <c r="F53" s="21" t="s">
        <v>14</v>
      </c>
      <c r="G53" s="39">
        <v>8</v>
      </c>
      <c r="H53" s="14"/>
    </row>
    <row r="54" spans="6:8" ht="12.75">
      <c r="F54" s="33" t="s">
        <v>15</v>
      </c>
      <c r="G54" s="40">
        <f>G52*G53</f>
        <v>59.99970000149998</v>
      </c>
      <c r="H54" s="34"/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4"/>
  <sheetViews>
    <sheetView workbookViewId="0" topLeftCell="A1">
      <selection activeCell="B46" sqref="B46"/>
    </sheetView>
  </sheetViews>
  <sheetFormatPr defaultColWidth="11.421875" defaultRowHeight="12.75"/>
  <cols>
    <col min="1" max="1" width="2.8515625" style="3" customWidth="1"/>
    <col min="2" max="2" width="12.57421875" style="3" customWidth="1"/>
    <col min="3" max="3" width="12.00390625" style="3" customWidth="1"/>
    <col min="4" max="4" width="5.00390625" style="3" customWidth="1"/>
    <col min="5" max="5" width="2.7109375" style="70" customWidth="1"/>
    <col min="6" max="6" width="16.140625" style="3" customWidth="1"/>
    <col min="7" max="7" width="8.57421875" style="3" bestFit="1" customWidth="1"/>
    <col min="8" max="8" width="3.57421875" style="3" bestFit="1" customWidth="1"/>
    <col min="9" max="9" width="5.00390625" style="71" customWidth="1"/>
    <col min="10" max="10" width="6.57421875" style="103" bestFit="1" customWidth="1"/>
    <col min="11" max="11" width="2.00390625" style="3" bestFit="1" customWidth="1"/>
    <col min="12" max="12" width="3.7109375" style="3" customWidth="1"/>
    <col min="13" max="13" width="21.7109375" style="3" customWidth="1"/>
    <col min="14" max="14" width="17.140625" style="3" customWidth="1"/>
    <col min="15" max="15" width="7.140625" style="3" customWidth="1"/>
    <col min="16" max="16384" width="13.140625" style="3" customWidth="1"/>
  </cols>
  <sheetData>
    <row r="1" spans="2:6" ht="12.75">
      <c r="B1" s="7" t="s">
        <v>16</v>
      </c>
      <c r="F1" s="7" t="s">
        <v>25</v>
      </c>
    </row>
    <row r="3" spans="2:13" ht="12.75">
      <c r="B3" s="3" t="s">
        <v>7</v>
      </c>
      <c r="C3" s="4" t="s">
        <v>20</v>
      </c>
      <c r="F3" s="50" t="s">
        <v>31</v>
      </c>
      <c r="G3" s="72"/>
      <c r="H3" s="72"/>
      <c r="I3" s="70"/>
      <c r="J3" s="104"/>
      <c r="K3" s="72"/>
      <c r="M3" s="3" t="s">
        <v>36</v>
      </c>
    </row>
    <row r="4" spans="2:11" ht="12.75">
      <c r="B4" s="3" t="s">
        <v>18</v>
      </c>
      <c r="C4" s="11">
        <v>101</v>
      </c>
      <c r="D4" s="3" t="s">
        <v>1</v>
      </c>
      <c r="F4" s="50" t="s">
        <v>32</v>
      </c>
      <c r="G4" s="72"/>
      <c r="H4" s="72"/>
      <c r="I4" s="70"/>
      <c r="J4" s="104"/>
      <c r="K4" s="72"/>
    </row>
    <row r="5" spans="2:16" ht="12.75">
      <c r="B5" s="3" t="s">
        <v>17</v>
      </c>
      <c r="C5" s="46">
        <v>1</v>
      </c>
      <c r="D5" s="73" t="s">
        <v>3</v>
      </c>
      <c r="E5" s="74"/>
      <c r="F5" s="52" t="s">
        <v>33</v>
      </c>
      <c r="G5" s="72"/>
      <c r="H5" s="72"/>
      <c r="I5" s="70"/>
      <c r="J5" s="104"/>
      <c r="K5" s="72"/>
      <c r="M5" s="3" t="s">
        <v>21</v>
      </c>
      <c r="N5" s="107">
        <v>0</v>
      </c>
      <c r="P5" s="107">
        <f>G18</f>
        <v>2</v>
      </c>
    </row>
    <row r="6" spans="2:16" ht="12.75">
      <c r="B6" s="3" t="s">
        <v>26</v>
      </c>
      <c r="C6" s="46">
        <v>50</v>
      </c>
      <c r="D6" s="73" t="s">
        <v>3</v>
      </c>
      <c r="E6" s="74"/>
      <c r="F6" s="52" t="s">
        <v>34</v>
      </c>
      <c r="G6" s="72"/>
      <c r="H6" s="72"/>
      <c r="I6" s="70"/>
      <c r="J6" s="104"/>
      <c r="K6" s="72"/>
      <c r="M6" s="3" t="s">
        <v>22</v>
      </c>
      <c r="N6" s="108">
        <f>C27</f>
        <v>19.605920988138422</v>
      </c>
      <c r="O6" s="3" t="s">
        <v>35</v>
      </c>
      <c r="P6" s="110">
        <f>G51</f>
        <v>78.17876296441524</v>
      </c>
    </row>
    <row r="7" spans="2:16" ht="12.75">
      <c r="B7" s="3" t="s">
        <v>2</v>
      </c>
      <c r="C7" s="46">
        <v>5</v>
      </c>
      <c r="D7" s="73" t="s">
        <v>3</v>
      </c>
      <c r="E7" s="74"/>
      <c r="F7" s="51"/>
      <c r="I7" s="70"/>
      <c r="J7" s="104"/>
      <c r="K7" s="72"/>
      <c r="M7" s="3" t="s">
        <v>23</v>
      </c>
      <c r="N7" s="109">
        <f>C11/2</f>
        <v>4.901480247034605</v>
      </c>
      <c r="P7" s="109">
        <f>C11</f>
        <v>9.80296049406921</v>
      </c>
    </row>
    <row r="8" spans="2:6" ht="12.75">
      <c r="B8" s="3" t="s">
        <v>29</v>
      </c>
      <c r="C8" s="61">
        <v>2</v>
      </c>
      <c r="D8" s="3" t="s">
        <v>4</v>
      </c>
      <c r="F8" s="51"/>
    </row>
    <row r="9" ht="12.75">
      <c r="C9" s="45"/>
    </row>
    <row r="10" spans="2:11" ht="12.75">
      <c r="B10" s="3" t="s">
        <v>19</v>
      </c>
      <c r="C10" s="1">
        <f>C4*(1+C5/100)</f>
        <v>102.01</v>
      </c>
      <c r="D10" s="3" t="s">
        <v>1</v>
      </c>
      <c r="E10" s="74"/>
      <c r="F10" s="72"/>
      <c r="G10" s="72"/>
      <c r="H10" s="72"/>
      <c r="I10" s="70"/>
      <c r="J10" s="104"/>
      <c r="K10" s="72"/>
    </row>
    <row r="11" spans="2:11" ht="12.75">
      <c r="B11" s="3" t="s">
        <v>6</v>
      </c>
      <c r="C11" s="59">
        <f>1000/C10</f>
        <v>9.80296049406921</v>
      </c>
      <c r="D11" s="3" t="s">
        <v>4</v>
      </c>
      <c r="F11" s="3" t="s">
        <v>11</v>
      </c>
      <c r="G11" s="1">
        <f>INT(100*C11*C7/100+0.5)/200</f>
        <v>0.245</v>
      </c>
      <c r="H11" s="3" t="s">
        <v>4</v>
      </c>
      <c r="I11" s="70"/>
      <c r="J11" s="104"/>
      <c r="K11" s="72"/>
    </row>
    <row r="12" spans="2:6" ht="12.75">
      <c r="B12" s="3" t="s">
        <v>27</v>
      </c>
      <c r="C12" s="2">
        <f>INT(100*(C6*C11/100)+0.5)/100</f>
        <v>4.9</v>
      </c>
      <c r="D12" s="3" t="s">
        <v>4</v>
      </c>
      <c r="F12" s="75"/>
    </row>
    <row r="13" spans="2:6" ht="12.75">
      <c r="B13" s="3" t="s">
        <v>28</v>
      </c>
      <c r="C13" s="2">
        <f>INT(1000*(C11-C12)+0.5)/1000</f>
        <v>4.903</v>
      </c>
      <c r="D13" s="3" t="s">
        <v>4</v>
      </c>
      <c r="F13" s="76"/>
    </row>
    <row r="14" spans="2:8" ht="12.75">
      <c r="B14" s="3" t="s">
        <v>30</v>
      </c>
      <c r="C14" s="47">
        <f>2*C11-2*C12-C13</f>
        <v>4.902920988138418</v>
      </c>
      <c r="D14" s="3" t="s">
        <v>4</v>
      </c>
      <c r="F14" s="3" t="s">
        <v>30</v>
      </c>
      <c r="G14" s="2">
        <f>4*C11-4*C12-3*C13</f>
        <v>4.902841976276836</v>
      </c>
      <c r="H14" s="3" t="s">
        <v>4</v>
      </c>
    </row>
    <row r="16" spans="2:11" ht="12.75">
      <c r="B16" s="7" t="s">
        <v>24</v>
      </c>
      <c r="C16" s="19"/>
      <c r="D16" s="42"/>
      <c r="E16" s="41"/>
      <c r="F16" s="7" t="s">
        <v>12</v>
      </c>
      <c r="G16" s="77"/>
      <c r="H16" s="78"/>
      <c r="I16" s="70"/>
      <c r="J16" s="105">
        <v>0</v>
      </c>
      <c r="K16" s="79">
        <v>0</v>
      </c>
    </row>
    <row r="17" spans="2:11" ht="12.75">
      <c r="B17" s="80"/>
      <c r="C17" s="81"/>
      <c r="D17" s="82"/>
      <c r="F17" s="80"/>
      <c r="G17" s="83"/>
      <c r="H17" s="82"/>
      <c r="I17" s="70"/>
      <c r="J17" s="106">
        <f>G18-0.001</f>
        <v>1.999</v>
      </c>
      <c r="K17" s="84">
        <v>0</v>
      </c>
    </row>
    <row r="18" spans="2:11" ht="12.75">
      <c r="B18" s="62" t="s">
        <v>5</v>
      </c>
      <c r="C18" s="63">
        <f>C8</f>
        <v>2</v>
      </c>
      <c r="D18" s="64" t="s">
        <v>8</v>
      </c>
      <c r="F18" s="85" t="s">
        <v>5</v>
      </c>
      <c r="G18" s="86">
        <f>C8</f>
        <v>2</v>
      </c>
      <c r="H18" s="87" t="s">
        <v>8</v>
      </c>
      <c r="I18" s="70"/>
      <c r="J18" s="106">
        <f>G18</f>
        <v>2</v>
      </c>
      <c r="K18" s="84">
        <v>1</v>
      </c>
    </row>
    <row r="19" spans="2:11" ht="12.75">
      <c r="B19" s="65" t="str">
        <f>C3</f>
        <v>clk_internal</v>
      </c>
      <c r="C19" s="66" t="s">
        <v>9</v>
      </c>
      <c r="D19" s="67"/>
      <c r="F19" s="88" t="str">
        <f>C3</f>
        <v>clk_internal</v>
      </c>
      <c r="G19" s="89" t="s">
        <v>9</v>
      </c>
      <c r="H19" s="90"/>
      <c r="I19" s="70"/>
      <c r="J19" s="106">
        <f>J20-0.001</f>
        <v>7.144</v>
      </c>
      <c r="K19" s="84">
        <v>1</v>
      </c>
    </row>
    <row r="20" spans="2:11" ht="12.75">
      <c r="B20" s="65" t="s">
        <v>5</v>
      </c>
      <c r="C20" s="68">
        <f>C12</f>
        <v>4.9</v>
      </c>
      <c r="D20" s="67" t="s">
        <v>8</v>
      </c>
      <c r="F20" s="88" t="s">
        <v>5</v>
      </c>
      <c r="G20" s="91">
        <f>C12+G11</f>
        <v>5.1450000000000005</v>
      </c>
      <c r="H20" s="90" t="s">
        <v>8</v>
      </c>
      <c r="I20" s="70"/>
      <c r="J20" s="106">
        <f>J18+G20</f>
        <v>7.1450000000000005</v>
      </c>
      <c r="K20" s="84">
        <v>0</v>
      </c>
    </row>
    <row r="21" spans="2:11" ht="12.75">
      <c r="B21" s="65" t="str">
        <f>C3</f>
        <v>clk_internal</v>
      </c>
      <c r="C21" s="66" t="s">
        <v>10</v>
      </c>
      <c r="D21" s="67"/>
      <c r="F21" s="88" t="str">
        <f>C3</f>
        <v>clk_internal</v>
      </c>
      <c r="G21" s="89" t="s">
        <v>10</v>
      </c>
      <c r="H21" s="90"/>
      <c r="I21" s="70"/>
      <c r="J21" s="106">
        <f>J22-0.001</f>
        <v>12.537</v>
      </c>
      <c r="K21" s="84">
        <v>0</v>
      </c>
    </row>
    <row r="22" spans="2:11" ht="12.75">
      <c r="B22" s="65" t="s">
        <v>5</v>
      </c>
      <c r="C22" s="68">
        <f>C13</f>
        <v>4.903</v>
      </c>
      <c r="D22" s="67" t="s">
        <v>8</v>
      </c>
      <c r="F22" s="88" t="s">
        <v>5</v>
      </c>
      <c r="G22" s="91">
        <f>C13+2*G11</f>
        <v>5.393</v>
      </c>
      <c r="H22" s="90" t="s">
        <v>8</v>
      </c>
      <c r="I22" s="70"/>
      <c r="J22" s="106">
        <f>J20+G22</f>
        <v>12.538</v>
      </c>
      <c r="K22" s="84">
        <v>1</v>
      </c>
    </row>
    <row r="23" spans="2:11" ht="12.75">
      <c r="B23" s="65" t="str">
        <f>C3</f>
        <v>clk_internal</v>
      </c>
      <c r="C23" s="66" t="s">
        <v>9</v>
      </c>
      <c r="D23" s="67"/>
      <c r="F23" s="88" t="str">
        <f>C3</f>
        <v>clk_internal</v>
      </c>
      <c r="G23" s="89" t="s">
        <v>9</v>
      </c>
      <c r="H23" s="90"/>
      <c r="I23" s="70"/>
      <c r="J23" s="106">
        <f>J24-0.001</f>
        <v>17.682</v>
      </c>
      <c r="K23" s="84">
        <v>1</v>
      </c>
    </row>
    <row r="24" spans="2:11" ht="12.75">
      <c r="B24" s="65" t="s">
        <v>5</v>
      </c>
      <c r="C24" s="69">
        <f>C12</f>
        <v>4.9</v>
      </c>
      <c r="D24" s="67" t="s">
        <v>8</v>
      </c>
      <c r="F24" s="88" t="s">
        <v>5</v>
      </c>
      <c r="G24" s="91">
        <f>C12+G11</f>
        <v>5.1450000000000005</v>
      </c>
      <c r="H24" s="90" t="s">
        <v>8</v>
      </c>
      <c r="I24" s="70"/>
      <c r="J24" s="106">
        <f>J22+G24</f>
        <v>17.683</v>
      </c>
      <c r="K24" s="84">
        <v>0</v>
      </c>
    </row>
    <row r="25" spans="2:11" ht="12.75">
      <c r="B25" s="65" t="str">
        <f>C3</f>
        <v>clk_internal</v>
      </c>
      <c r="C25" s="66" t="s">
        <v>10</v>
      </c>
      <c r="D25" s="67"/>
      <c r="F25" s="88" t="str">
        <f>C3</f>
        <v>clk_internal</v>
      </c>
      <c r="G25" s="89" t="s">
        <v>10</v>
      </c>
      <c r="H25" s="90"/>
      <c r="I25" s="70"/>
      <c r="J25" s="106">
        <f>J26-0.001</f>
        <v>22.584999999999997</v>
      </c>
      <c r="K25" s="84">
        <v>0</v>
      </c>
    </row>
    <row r="26" spans="2:11" ht="12.75">
      <c r="B26" s="65" t="s">
        <v>5</v>
      </c>
      <c r="C26" s="69">
        <f>C14-C8</f>
        <v>2.902920988138418</v>
      </c>
      <c r="D26" s="67" t="s">
        <v>8</v>
      </c>
      <c r="F26" s="88" t="s">
        <v>5</v>
      </c>
      <c r="G26" s="91">
        <f>C13</f>
        <v>4.903</v>
      </c>
      <c r="H26" s="90" t="s">
        <v>8</v>
      </c>
      <c r="I26" s="70"/>
      <c r="J26" s="106">
        <f>J24+G26</f>
        <v>22.586</v>
      </c>
      <c r="K26" s="84">
        <v>1</v>
      </c>
    </row>
    <row r="27" spans="2:11" ht="12.75">
      <c r="B27" s="92" t="s">
        <v>13</v>
      </c>
      <c r="C27" s="93">
        <f>SUM(C18:C26)</f>
        <v>19.605920988138422</v>
      </c>
      <c r="D27" s="78"/>
      <c r="F27" s="88" t="str">
        <f>C3</f>
        <v>clk_internal</v>
      </c>
      <c r="G27" s="89" t="s">
        <v>9</v>
      </c>
      <c r="H27" s="90"/>
      <c r="I27" s="70"/>
      <c r="J27" s="106">
        <f>J28-0.001</f>
        <v>27.24</v>
      </c>
      <c r="K27" s="84">
        <v>1</v>
      </c>
    </row>
    <row r="28" spans="2:11" ht="12.75">
      <c r="B28" s="94" t="s">
        <v>0</v>
      </c>
      <c r="C28" s="95">
        <f>1000/C27</f>
        <v>51.00499999999999</v>
      </c>
      <c r="D28" s="96"/>
      <c r="F28" s="88" t="s">
        <v>5</v>
      </c>
      <c r="G28" s="91">
        <f>C12-G11</f>
        <v>4.655</v>
      </c>
      <c r="H28" s="90" t="s">
        <v>8</v>
      </c>
      <c r="I28" s="70"/>
      <c r="J28" s="106">
        <f>J26+G28</f>
        <v>27.241</v>
      </c>
      <c r="K28" s="84">
        <v>0</v>
      </c>
    </row>
    <row r="29" spans="2:11" ht="12.75">
      <c r="B29" s="94" t="s">
        <v>14</v>
      </c>
      <c r="C29" s="97">
        <v>2</v>
      </c>
      <c r="D29" s="96"/>
      <c r="F29" s="88" t="str">
        <f>C3</f>
        <v>clk_internal</v>
      </c>
      <c r="G29" s="89" t="s">
        <v>10</v>
      </c>
      <c r="H29" s="90"/>
      <c r="I29" s="70"/>
      <c r="J29" s="106">
        <f>J30-0.001</f>
        <v>31.653</v>
      </c>
      <c r="K29" s="84">
        <v>0</v>
      </c>
    </row>
    <row r="30" spans="2:11" ht="12.75">
      <c r="B30" s="80" t="s">
        <v>15</v>
      </c>
      <c r="C30" s="40">
        <f>C28*C29</f>
        <v>102.00999999999998</v>
      </c>
      <c r="D30" s="82"/>
      <c r="F30" s="88" t="s">
        <v>5</v>
      </c>
      <c r="G30" s="91">
        <f>C13-2*G11</f>
        <v>4.412999999999999</v>
      </c>
      <c r="H30" s="90" t="s">
        <v>8</v>
      </c>
      <c r="I30" s="70"/>
      <c r="J30" s="106">
        <f>J28+G30</f>
        <v>31.654</v>
      </c>
      <c r="K30" s="84">
        <v>1</v>
      </c>
    </row>
    <row r="31" spans="2:11" ht="12.75">
      <c r="B31" s="70"/>
      <c r="C31" s="37"/>
      <c r="D31" s="70"/>
      <c r="F31" s="88" t="str">
        <f>C3</f>
        <v>clk_internal</v>
      </c>
      <c r="G31" s="89" t="s">
        <v>9</v>
      </c>
      <c r="H31" s="90"/>
      <c r="I31" s="70"/>
      <c r="J31" s="106">
        <f>J32-0.001</f>
        <v>36.308</v>
      </c>
      <c r="K31" s="84">
        <v>1</v>
      </c>
    </row>
    <row r="32" spans="2:11" ht="12.75">
      <c r="B32" s="72"/>
      <c r="C32" s="72"/>
      <c r="D32" s="72"/>
      <c r="F32" s="98" t="s">
        <v>5</v>
      </c>
      <c r="G32" s="91">
        <f>C12-G11</f>
        <v>4.655</v>
      </c>
      <c r="H32" s="90" t="s">
        <v>8</v>
      </c>
      <c r="I32" s="70"/>
      <c r="J32" s="106">
        <f>J30+G32</f>
        <v>36.309</v>
      </c>
      <c r="K32" s="84">
        <v>0</v>
      </c>
    </row>
    <row r="33" spans="2:11" ht="12.75">
      <c r="B33" s="72"/>
      <c r="C33" s="99"/>
      <c r="D33" s="72"/>
      <c r="F33" s="98" t="str">
        <f>C3</f>
        <v>clk_internal</v>
      </c>
      <c r="G33" s="89" t="s">
        <v>10</v>
      </c>
      <c r="H33" s="90"/>
      <c r="I33" s="70"/>
      <c r="J33" s="106">
        <f>J34-0.001</f>
        <v>41.21092098813842</v>
      </c>
      <c r="K33" s="84">
        <v>0</v>
      </c>
    </row>
    <row r="34" spans="2:11" ht="12.75">
      <c r="B34" s="72"/>
      <c r="C34" s="99"/>
      <c r="D34" s="72"/>
      <c r="F34" s="98" t="s">
        <v>5</v>
      </c>
      <c r="G34" s="91">
        <f>C14</f>
        <v>4.902920988138418</v>
      </c>
      <c r="H34" s="90" t="s">
        <v>8</v>
      </c>
      <c r="I34" s="70"/>
      <c r="J34" s="106">
        <f>J32+G34</f>
        <v>41.21192098813842</v>
      </c>
      <c r="K34" s="84">
        <v>1</v>
      </c>
    </row>
    <row r="35" spans="2:11" ht="12.75">
      <c r="B35" s="72"/>
      <c r="C35" s="72"/>
      <c r="D35" s="72"/>
      <c r="F35" s="88" t="str">
        <f>C3</f>
        <v>clk_internal</v>
      </c>
      <c r="G35" s="89" t="s">
        <v>9</v>
      </c>
      <c r="H35" s="90"/>
      <c r="I35" s="70"/>
      <c r="J35" s="106">
        <f>J36-0.001</f>
        <v>45.86592098813842</v>
      </c>
      <c r="K35" s="84">
        <v>1</v>
      </c>
    </row>
    <row r="36" spans="2:11" ht="12.75">
      <c r="B36" s="72"/>
      <c r="C36" s="72"/>
      <c r="D36" s="72"/>
      <c r="F36" s="88" t="s">
        <v>5</v>
      </c>
      <c r="G36" s="91">
        <f>C12-G11</f>
        <v>4.655</v>
      </c>
      <c r="H36" s="90" t="s">
        <v>8</v>
      </c>
      <c r="I36" s="70"/>
      <c r="J36" s="106">
        <f>J34+G36</f>
        <v>45.86692098813842</v>
      </c>
      <c r="K36" s="84">
        <v>0</v>
      </c>
    </row>
    <row r="37" spans="2:11" ht="12.75">
      <c r="B37" s="72"/>
      <c r="C37" s="72"/>
      <c r="D37" s="72"/>
      <c r="F37" s="88" t="str">
        <f>C3</f>
        <v>clk_internal</v>
      </c>
      <c r="G37" s="89" t="s">
        <v>10</v>
      </c>
      <c r="H37" s="90"/>
      <c r="I37" s="70"/>
      <c r="J37" s="106">
        <f>J38-0.001</f>
        <v>50.27892098813842</v>
      </c>
      <c r="K37" s="84">
        <v>0</v>
      </c>
    </row>
    <row r="38" spans="2:11" ht="12.75">
      <c r="B38" s="72"/>
      <c r="C38" s="72"/>
      <c r="D38" s="72"/>
      <c r="F38" s="88" t="s">
        <v>5</v>
      </c>
      <c r="G38" s="91">
        <f>C13-2*G11</f>
        <v>4.412999999999999</v>
      </c>
      <c r="H38" s="90" t="s">
        <v>8</v>
      </c>
      <c r="I38" s="70"/>
      <c r="J38" s="106">
        <f>J36+G38</f>
        <v>50.279920988138414</v>
      </c>
      <c r="K38" s="84">
        <v>1</v>
      </c>
    </row>
    <row r="39" spans="2:11" ht="12.75">
      <c r="B39" s="72"/>
      <c r="C39" s="99"/>
      <c r="D39" s="72"/>
      <c r="F39" s="88" t="str">
        <f>C3</f>
        <v>clk_internal</v>
      </c>
      <c r="G39" s="89" t="s">
        <v>9</v>
      </c>
      <c r="H39" s="90"/>
      <c r="I39" s="70"/>
      <c r="J39" s="106">
        <f>J40-0.001</f>
        <v>54.93392098813842</v>
      </c>
      <c r="K39" s="84">
        <v>1</v>
      </c>
    </row>
    <row r="40" spans="3:11" ht="12.75">
      <c r="C40" s="100"/>
      <c r="F40" s="88" t="s">
        <v>5</v>
      </c>
      <c r="G40" s="91">
        <f>C12-G11</f>
        <v>4.655</v>
      </c>
      <c r="H40" s="90" t="s">
        <v>8</v>
      </c>
      <c r="I40" s="70"/>
      <c r="J40" s="106">
        <f>J38+G40</f>
        <v>54.934920988138416</v>
      </c>
      <c r="K40" s="84">
        <v>0</v>
      </c>
    </row>
    <row r="41" spans="3:11" ht="12.75">
      <c r="C41" s="100"/>
      <c r="F41" s="88" t="str">
        <f>C3</f>
        <v>clk_internal</v>
      </c>
      <c r="G41" s="89" t="s">
        <v>10</v>
      </c>
      <c r="H41" s="90"/>
      <c r="I41" s="70"/>
      <c r="J41" s="106">
        <f>J42-0.001</f>
        <v>59.83692098813842</v>
      </c>
      <c r="K41" s="84">
        <v>0</v>
      </c>
    </row>
    <row r="42" spans="3:11" ht="12.75">
      <c r="C42" s="100"/>
      <c r="F42" s="88" t="s">
        <v>5</v>
      </c>
      <c r="G42" s="91">
        <f>C13</f>
        <v>4.903</v>
      </c>
      <c r="H42" s="90" t="s">
        <v>8</v>
      </c>
      <c r="I42" s="70"/>
      <c r="J42" s="106">
        <f>J40+G42</f>
        <v>59.837920988138414</v>
      </c>
      <c r="K42" s="84">
        <v>1</v>
      </c>
    </row>
    <row r="43" spans="3:11" ht="12.75">
      <c r="C43" s="100"/>
      <c r="F43" s="88" t="str">
        <f>C3</f>
        <v>clk_internal</v>
      </c>
      <c r="G43" s="89" t="s">
        <v>9</v>
      </c>
      <c r="H43" s="90"/>
      <c r="I43" s="70"/>
      <c r="J43" s="106">
        <f>J44-0.001</f>
        <v>64.98192098813841</v>
      </c>
      <c r="K43" s="84">
        <v>1</v>
      </c>
    </row>
    <row r="44" spans="3:11" ht="12.75">
      <c r="C44" s="100"/>
      <c r="F44" s="88" t="s">
        <v>5</v>
      </c>
      <c r="G44" s="91">
        <f>C12+G11</f>
        <v>5.1450000000000005</v>
      </c>
      <c r="H44" s="90" t="s">
        <v>8</v>
      </c>
      <c r="I44" s="70"/>
      <c r="J44" s="106">
        <f>J42+G44</f>
        <v>64.98292098813842</v>
      </c>
      <c r="K44" s="84">
        <v>0</v>
      </c>
    </row>
    <row r="45" spans="3:11" ht="12.75">
      <c r="C45" s="100"/>
      <c r="F45" s="88" t="str">
        <f>C3</f>
        <v>clk_internal</v>
      </c>
      <c r="G45" s="89" t="s">
        <v>10</v>
      </c>
      <c r="H45" s="90"/>
      <c r="I45" s="70"/>
      <c r="J45" s="106">
        <f>J46-0.001</f>
        <v>70.12992098813841</v>
      </c>
      <c r="K45" s="84">
        <v>0</v>
      </c>
    </row>
    <row r="46" spans="3:11" ht="12.75">
      <c r="C46" s="100"/>
      <c r="F46" s="88" t="s">
        <v>5</v>
      </c>
      <c r="G46" s="91">
        <f>C13+G11</f>
        <v>5.148</v>
      </c>
      <c r="H46" s="90" t="s">
        <v>8</v>
      </c>
      <c r="I46" s="70"/>
      <c r="J46" s="106">
        <f>J44+G46</f>
        <v>70.13092098813841</v>
      </c>
      <c r="K46" s="84">
        <v>1</v>
      </c>
    </row>
    <row r="47" spans="3:11" ht="12.75">
      <c r="C47" s="100"/>
      <c r="F47" s="88" t="str">
        <f>C3</f>
        <v>clk_internal</v>
      </c>
      <c r="G47" s="89" t="s">
        <v>9</v>
      </c>
      <c r="H47" s="90"/>
      <c r="I47" s="70"/>
      <c r="J47" s="106">
        <f>J48-0.001</f>
        <v>75.2749209881384</v>
      </c>
      <c r="K47" s="84">
        <v>1</v>
      </c>
    </row>
    <row r="48" spans="3:11" ht="12.75">
      <c r="C48" s="100"/>
      <c r="F48" s="101" t="s">
        <v>5</v>
      </c>
      <c r="G48" s="91">
        <f>C12+G11</f>
        <v>5.1450000000000005</v>
      </c>
      <c r="H48" s="90" t="s">
        <v>8</v>
      </c>
      <c r="I48" s="70"/>
      <c r="J48" s="106">
        <f>J46+G48</f>
        <v>75.27592098813841</v>
      </c>
      <c r="K48" s="84">
        <v>0</v>
      </c>
    </row>
    <row r="49" spans="6:11" ht="12.75">
      <c r="F49" s="101" t="str">
        <f>C3</f>
        <v>clk_internal</v>
      </c>
      <c r="G49" s="89" t="s">
        <v>10</v>
      </c>
      <c r="H49" s="90"/>
      <c r="I49" s="70"/>
      <c r="J49" s="106">
        <f>J50-0.001</f>
        <v>78.17776296441524</v>
      </c>
      <c r="K49" s="84">
        <v>0</v>
      </c>
    </row>
    <row r="50" spans="6:11" ht="12.75">
      <c r="F50" s="101" t="s">
        <v>5</v>
      </c>
      <c r="G50" s="91">
        <f>G14-G18</f>
        <v>2.902841976276836</v>
      </c>
      <c r="H50" s="90" t="s">
        <v>8</v>
      </c>
      <c r="I50" s="70"/>
      <c r="J50" s="106">
        <f>J48+G50</f>
        <v>78.17876296441524</v>
      </c>
      <c r="K50" s="84">
        <v>0</v>
      </c>
    </row>
    <row r="51" spans="6:8" ht="12.75">
      <c r="F51" s="92" t="s">
        <v>13</v>
      </c>
      <c r="G51" s="102">
        <f>SUM(G18:G50)</f>
        <v>78.17876296441524</v>
      </c>
      <c r="H51" s="78"/>
    </row>
    <row r="52" spans="6:8" ht="12.75">
      <c r="F52" s="94" t="s">
        <v>0</v>
      </c>
      <c r="G52" s="95">
        <f>1000/G51</f>
        <v>12.791197533467901</v>
      </c>
      <c r="H52" s="96"/>
    </row>
    <row r="53" spans="6:8" ht="12.75">
      <c r="F53" s="94" t="s">
        <v>14</v>
      </c>
      <c r="G53" s="97">
        <v>8</v>
      </c>
      <c r="H53" s="96"/>
    </row>
    <row r="54" spans="6:8" ht="12.75">
      <c r="F54" s="80" t="s">
        <v>15</v>
      </c>
      <c r="G54" s="40">
        <f>G52*G53</f>
        <v>102.32958026774321</v>
      </c>
      <c r="H54" s="82"/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schuhmaj</dc:creator>
  <cp:keywords/>
  <dc:description/>
  <cp:lastModifiedBy>schuhmaj</cp:lastModifiedBy>
  <cp:lastPrinted>2007-02-02T14:17:20Z</cp:lastPrinted>
  <dcterms:created xsi:type="dcterms:W3CDTF">2007-01-29T09:51:30Z</dcterms:created>
  <dcterms:modified xsi:type="dcterms:W3CDTF">2007-02-08T14:47:27Z</dcterms:modified>
  <cp:category/>
  <cp:version/>
  <cp:contentType/>
  <cp:contentStatus/>
</cp:coreProperties>
</file>