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8580" activeTab="0"/>
  </bookViews>
  <sheets>
    <sheet name="Sheet1" sheetId="1" r:id="rId1"/>
  </sheets>
  <definedNames/>
  <calcPr fullCalcOnLoad="1"/>
</workbook>
</file>

<file path=xl/sharedStrings.xml><?xml version="1.0" encoding="utf-8"?>
<sst xmlns="http://schemas.openxmlformats.org/spreadsheetml/2006/main" count="86" uniqueCount="71">
  <si>
    <t>t_FREQ</t>
  </si>
  <si>
    <t>HZ</t>
  </si>
  <si>
    <t>Hz</t>
  </si>
  <si>
    <t>Ganz</t>
  </si>
  <si>
    <t>iaSoll</t>
  </si>
  <si>
    <t>s</t>
  </si>
  <si>
    <t>Hz/s</t>
  </si>
  <si>
    <t>Ticks</t>
  </si>
  <si>
    <t>dtick</t>
  </si>
  <si>
    <t>ivSoll</t>
  </si>
  <si>
    <t>isSoll</t>
  </si>
  <si>
    <t>Zeit</t>
  </si>
  <si>
    <t>dZeit</t>
  </si>
  <si>
    <t>Diff</t>
  </si>
  <si>
    <t>Freq</t>
  </si>
  <si>
    <t>Beschl</t>
  </si>
  <si>
    <t>Mittel10</t>
  </si>
  <si>
    <t>t_DIVisIst</t>
  </si>
  <si>
    <t>t_DIVisSoll</t>
  </si>
  <si>
    <t>isIst</t>
  </si>
  <si>
    <t>Freq/ivIst</t>
  </si>
  <si>
    <t>t_FREQ/o_MAX/2</t>
  </si>
  <si>
    <t>t_DIVSHIFT</t>
  </si>
  <si>
    <t>dvNORM</t>
  </si>
  <si>
    <t>Geschw</t>
  </si>
  <si>
    <t>Rechentakt</t>
  </si>
  <si>
    <t>daNORM</t>
  </si>
  <si>
    <t>B: Freq = Diff / dZeit</t>
  </si>
  <si>
    <t>C: Diff = (isIst - isIst[-1])</t>
  </si>
  <si>
    <t>D: isIst = isSoll/t_DIVisIst</t>
  </si>
  <si>
    <t>E: isSoll = isSoll[-1]+ivSoll*dtick/t_DIVisSoll</t>
  </si>
  <si>
    <t>E2 : E umgestellt: isSoll - isSoll[-1] = ivSoll*dtick/t_DIVisSoll</t>
  </si>
  <si>
    <t>F: ivSoll = ivSoll[-1] + iaSoll * dtick / t_DIVisSoll</t>
  </si>
  <si>
    <t>P: dZeit = dtick / t_FREQ</t>
  </si>
  <si>
    <t>P2: dtick = dZeit * t_FREQ</t>
  </si>
  <si>
    <t>Beschl = Beschleunigung der Ausgabefrequenz in [Hz/s]</t>
  </si>
  <si>
    <t>dZeit = Die Rechenschrittzeit in [s], z. 0.001s für 1000 Hz</t>
  </si>
  <si>
    <t>Freq = Die aktuelle Frequenz, die dem Schrittmotor zugeführt wird, in  [Hz]</t>
  </si>
  <si>
    <t>t_DIVisIst : Ein Teiler, aber im Programmcode wird nicht geteilt, sondern durch Größenvergleiuch mit dieser Konstanten wird entschieden, ob ein SChritt ausgegeben wird, oder nicht.</t>
  </si>
  <si>
    <t>t_DIVisSoll : Ein Teiler, aber ich sorge dafür dass dieser 2^8, 2^16 oder 2^24 ist, damit nur bytes herumgeschubst werden müssen. andere Werte als 8,16,24 sind auch möglich, dann wird eben geshiftet.</t>
  </si>
  <si>
    <t>isIst: Die Position des Schrittmotors. Zählt mit, wie of ein Schritt ausgeführt wurde.</t>
  </si>
  <si>
    <t>isSoll: Die Sollposition des Schrittmotors. Berechnet aus der Sollgeschwindigkeit ivSoll durch aufaddieren, das heißt Integration.</t>
  </si>
  <si>
    <t>ivSoll: Die Sollgeschwindigkeit des Schrittmotors. Berechnet aus der Sollbeschleunigung iaSoll durch aufaddieren, das heißt Integration.</t>
  </si>
  <si>
    <t>G: C in B: Freq =  (isIst - isIst[-1]) / dZeit</t>
  </si>
  <si>
    <t>H: D: in G: Freq =  (isSoll/t_DIVisIst - isSoll[-1]/t_DIVisIst) / dZeit = (isSoll - isSoll[-1]) / /t_DIVisIst / dZeit</t>
  </si>
  <si>
    <t>I: E2 in H : Freq =  ivSoll*(dtick/t_DIVisSoll / t_DIVisIst / dZeit)</t>
  </si>
  <si>
    <t>J: P2 in I: Freq =  ivSoll*( dZeit * t_FREQ /t_DIVisSoll / t_DIVisIst / dZeit)</t>
  </si>
  <si>
    <t>J: gekürzt: Freq =  ivSoll*( t_FREQ /t_DIVisSoll / t_DIVisIst)</t>
  </si>
  <si>
    <t>Hinweis: Dieser Teil des Ausdruck ist konstant und wird vom Compiler berechnet:</t>
  </si>
  <si>
    <t>#define dvNORM ( t_FREQ /t_DIVisSoll / t_DIVisIst)</t>
  </si>
  <si>
    <t>Der wird nicht zur Berechnunug der Ausgabe und zur Berechnung der Gewschwindigkeit verwendet, sonodern dient zu Anzeige schöner Zahlen auf dem Bildschirm. Dieser Ausdruck braucht auch nicht im im Regler berechnet werden, sondern kann vom Bedienterminal berechnet werden.</t>
  </si>
  <si>
    <t>Normierung der Motorfrequenz</t>
  </si>
  <si>
    <t>Normierung der Beschleunigung</t>
  </si>
  <si>
    <t>A: Beschl = (Freq - freq[-1])/dZeit</t>
  </si>
  <si>
    <t>iaSoll : Der Wert aus diesem Rechenschritt, aus dieser EXCEL-Zeile</t>
  </si>
  <si>
    <t>iaSoll[-1] : Der Wert aus dem vorhergehenden Rechenschritt, aus der vorhergehenden EXCEL-Zeile</t>
  </si>
  <si>
    <t>Die Berechnungen hier:</t>
  </si>
  <si>
    <t>Konstante Werte</t>
  </si>
  <si>
    <t>Schieben statt dividieren</t>
  </si>
  <si>
    <t>G : B in A : Beschl = (Diff / dZeit - Diff[-1] / dZeit )/dZeit = (Diff - Diff[-1] ) / dZeit /dZeit</t>
  </si>
  <si>
    <t>H : C in G : Beschl = ( (isIst - isIst[-1]) -  (isIst[-1] - isIst[-2]) ) / dZeit /dZeit</t>
  </si>
  <si>
    <t>I : D in H : Beschl = ( (isSoll- isSoll[-1]) -  (isSoll[-1] - isSoll[-2]) )  / t_DIVisIst / dZeit /dZeit</t>
  </si>
  <si>
    <t>Das bedeutet: Die Positionszunahme ist Geschwindigkeit mal Faktor : dtick/t_DIVisSoll</t>
  </si>
  <si>
    <t>J: E2 in I : Beschl = ( ivSoll*dtick/t_DIVisSoll - ivSoll[-1]*dtick/t_DIVisSoll )   / t_DIVisIst / dZeit /dZeit</t>
  </si>
  <si>
    <t>J ausgeklammert:  Beschl = ( ivSoll - ivSoll[-1] ) *dtick/t_DIVisSoll  / t_DIVisIst / dZeit /dZeit</t>
  </si>
  <si>
    <t>F2 : F umgestellt: ivSoll - ivSoll[-1] = iaSoll * dtick / t_DIVisSoll</t>
  </si>
  <si>
    <t>K: F2 in J : Beschl = (  iaSoll * dtick / t_DIVisSoll  ) *dtick/t_DIVisSoll  / t_DIVisIst / dZeit /dZeit</t>
  </si>
  <si>
    <t>K: P2 in K : Beschl = (  iaSoll * dZeit * t_FREQ / t_DIVisSoll  ) *dZeit * t_FREQ /t_DIVisSoll  / t_DIVisIst / dZeit / dZeit</t>
  </si>
  <si>
    <t>K: gekürzt : Beschl = iaSoll * t_FREQ / t_DIVisSoll  * t_FREQ /t_DIVisSoll  / t_DIVisIst</t>
  </si>
  <si>
    <t>#define daNORM ( t_FREQ / t_DIVisSoll  * t_FREQ /t_DIVisSoll  / t_DIVisIst )</t>
  </si>
  <si>
    <t>Umgekehrt: iaSoll = Beschl / daNORM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</si>
</sst>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2" borderId="0" xfId="0" applyFill="1" applyAlignment="1">
      <alignment/>
    </xf>
    <xf numFmtId="0" fontId="0" fillId="3" borderId="0" xfId="0" applyFill="1" applyAlignment="1">
      <alignment/>
    </xf>
    <xf numFmtId="0" fontId="0" fillId="0" borderId="0" xfId="0" applyAlignment="1" quotePrefix="1">
      <alignment/>
    </xf>
    <xf numFmtId="0" fontId="3" fillId="0" borderId="0" xfId="0" applyFont="1" applyAlignment="1" quotePrefix="1">
      <alignment/>
    </xf>
    <xf numFmtId="0" fontId="3" fillId="2" borderId="0" xfId="0" applyFont="1" applyFill="1" applyAlignment="1">
      <alignment/>
    </xf>
    <xf numFmtId="0" fontId="0" fillId="4" borderId="0" xfId="0" applyFill="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65"/>
  <sheetViews>
    <sheetView tabSelected="1" workbookViewId="0" topLeftCell="A1">
      <selection activeCell="A68" sqref="A68"/>
    </sheetView>
  </sheetViews>
  <sheetFormatPr defaultColWidth="9.140625" defaultRowHeight="12.75"/>
  <cols>
    <col min="1" max="1" width="17.57421875" style="0" customWidth="1"/>
    <col min="2" max="2" width="10.7109375" style="0" customWidth="1"/>
    <col min="3" max="3" width="6.7109375" style="0" customWidth="1"/>
    <col min="7" max="7" width="5.00390625" style="0" customWidth="1"/>
    <col min="8" max="9" width="9.140625" style="0" hidden="1" customWidth="1"/>
    <col min="12" max="22" width="8.140625" style="0" customWidth="1"/>
  </cols>
  <sheetData>
    <row r="1" spans="15:16" ht="12.75">
      <c r="O1" t="s">
        <v>15</v>
      </c>
      <c r="P1" t="s">
        <v>24</v>
      </c>
    </row>
    <row r="2" spans="1:16" ht="18">
      <c r="A2" s="7" t="s">
        <v>57</v>
      </c>
      <c r="O2" t="s">
        <v>6</v>
      </c>
      <c r="P2" t="s">
        <v>2</v>
      </c>
    </row>
    <row r="3" spans="15:16" ht="12.75">
      <c r="O3" s="1">
        <v>50</v>
      </c>
      <c r="P3" s="1">
        <v>50</v>
      </c>
    </row>
    <row r="4" spans="1:30" ht="12.75">
      <c r="A4" t="s">
        <v>0</v>
      </c>
      <c r="B4" s="1">
        <v>500</v>
      </c>
      <c r="C4" t="s">
        <v>1</v>
      </c>
      <c r="D4" t="s">
        <v>25</v>
      </c>
      <c r="J4" t="s">
        <v>8</v>
      </c>
      <c r="K4" t="s">
        <v>7</v>
      </c>
      <c r="L4" t="s">
        <v>8</v>
      </c>
      <c r="M4" t="s">
        <v>11</v>
      </c>
      <c r="N4" t="s">
        <v>12</v>
      </c>
      <c r="O4" t="s">
        <v>4</v>
      </c>
      <c r="P4" t="s">
        <v>9</v>
      </c>
      <c r="Q4" t="s">
        <v>10</v>
      </c>
      <c r="R4" t="s">
        <v>19</v>
      </c>
      <c r="S4" t="s">
        <v>13</v>
      </c>
      <c r="T4" t="s">
        <v>14</v>
      </c>
      <c r="U4" t="s">
        <v>20</v>
      </c>
      <c r="V4" t="s">
        <v>15</v>
      </c>
      <c r="Z4" t="s">
        <v>3</v>
      </c>
      <c r="AA4" t="s">
        <v>13</v>
      </c>
      <c r="AB4" t="s">
        <v>14</v>
      </c>
      <c r="AC4" t="s">
        <v>15</v>
      </c>
      <c r="AD4" t="s">
        <v>16</v>
      </c>
    </row>
    <row r="5" spans="1:30" ht="12.75">
      <c r="A5" t="s">
        <v>22</v>
      </c>
      <c r="B5" s="5">
        <v>12</v>
      </c>
      <c r="D5" t="s">
        <v>58</v>
      </c>
      <c r="J5" t="s">
        <v>7</v>
      </c>
      <c r="K5" t="s">
        <v>7</v>
      </c>
      <c r="L5" t="s">
        <v>7</v>
      </c>
      <c r="M5" t="s">
        <v>5</v>
      </c>
      <c r="N5" t="s">
        <v>5</v>
      </c>
      <c r="T5" t="s">
        <v>2</v>
      </c>
      <c r="AB5" t="s">
        <v>2</v>
      </c>
      <c r="AC5" t="s">
        <v>6</v>
      </c>
      <c r="AD5" t="s">
        <v>6</v>
      </c>
    </row>
    <row r="6" spans="1:26" ht="12.75">
      <c r="A6" t="s">
        <v>18</v>
      </c>
      <c r="B6" s="2">
        <f>POWER(2,B5)</f>
        <v>4096</v>
      </c>
      <c r="J6">
        <v>10</v>
      </c>
      <c r="K6">
        <v>0</v>
      </c>
      <c r="M6" s="2">
        <f>K6/$B$4</f>
        <v>0</v>
      </c>
      <c r="O6" s="1">
        <v>0</v>
      </c>
      <c r="P6" s="6">
        <f>P3/B4*B6*B7</f>
        <v>409.6</v>
      </c>
      <c r="Q6">
        <v>0</v>
      </c>
      <c r="R6">
        <f>Q6/$B$7</f>
        <v>0</v>
      </c>
      <c r="Z6">
        <f>ROUND(Q6,0)</f>
        <v>0</v>
      </c>
    </row>
    <row r="7" spans="1:28" ht="12.75">
      <c r="A7" t="s">
        <v>17</v>
      </c>
      <c r="B7" s="5">
        <v>1</v>
      </c>
      <c r="D7" t="s">
        <v>21</v>
      </c>
      <c r="J7" s="2">
        <f>$J$6</f>
        <v>10</v>
      </c>
      <c r="K7" s="2">
        <f>K6+J7</f>
        <v>10</v>
      </c>
      <c r="L7" s="2">
        <f>K7-K6</f>
        <v>10</v>
      </c>
      <c r="M7" s="2">
        <f aca="true" t="shared" si="0" ref="M7:M20">K7/$B$4</f>
        <v>0.02</v>
      </c>
      <c r="N7" s="2">
        <f>L7/$B$4</f>
        <v>0.02</v>
      </c>
      <c r="O7" s="6">
        <f>$O$3/(B4/B6*B4/B6/B7)</f>
        <v>3355.4432</v>
      </c>
      <c r="P7" s="2">
        <f>P6+O7*L7/$B$6</f>
        <v>417.79200000000003</v>
      </c>
      <c r="Q7" s="2">
        <f>Q6+P7*L7/$B$6</f>
        <v>1.02</v>
      </c>
      <c r="R7">
        <f aca="true" t="shared" si="1" ref="R7:R20">Q7/$B$7</f>
        <v>1.02</v>
      </c>
      <c r="S7" s="2">
        <f>R7-R6</f>
        <v>1.02</v>
      </c>
      <c r="T7" s="2">
        <f>S7/N7</f>
        <v>51</v>
      </c>
      <c r="U7" s="2">
        <f>T7/P7</f>
        <v>0.12207031249999999</v>
      </c>
      <c r="V7" s="2"/>
      <c r="W7" s="2"/>
      <c r="X7" s="2"/>
      <c r="Y7" s="2"/>
      <c r="Z7">
        <f aca="true" t="shared" si="2" ref="Z7:Z20">ROUND(Q7,0)</f>
        <v>1</v>
      </c>
      <c r="AA7">
        <f>Z7-Z6</f>
        <v>1</v>
      </c>
      <c r="AB7">
        <f>AA7/N7</f>
        <v>50</v>
      </c>
    </row>
    <row r="8" spans="1:29" ht="12.75">
      <c r="A8" t="s">
        <v>23</v>
      </c>
      <c r="B8" s="2">
        <f>B4/B6/B7</f>
        <v>0.1220703125</v>
      </c>
      <c r="J8" s="2">
        <f aca="true" t="shared" si="3" ref="J8:J20">$J$6</f>
        <v>10</v>
      </c>
      <c r="K8" s="2">
        <f aca="true" t="shared" si="4" ref="K8:K20">K7+J8</f>
        <v>20</v>
      </c>
      <c r="L8" s="2">
        <f aca="true" t="shared" si="5" ref="L8:L20">K8-K7</f>
        <v>10</v>
      </c>
      <c r="M8" s="2">
        <f t="shared" si="0"/>
        <v>0.04</v>
      </c>
      <c r="N8" s="2">
        <f aca="true" t="shared" si="6" ref="N8:N20">L8/$B$4</f>
        <v>0.02</v>
      </c>
      <c r="O8" s="2">
        <f>$O$7</f>
        <v>3355.4432</v>
      </c>
      <c r="P8" s="2">
        <f>P7+O8*L8/$B$6</f>
        <v>425.98400000000004</v>
      </c>
      <c r="Q8" s="2">
        <f>Q7+P8*L8/$B$6</f>
        <v>2.06</v>
      </c>
      <c r="R8">
        <f t="shared" si="1"/>
        <v>2.06</v>
      </c>
      <c r="S8" s="2">
        <f aca="true" t="shared" si="7" ref="S8:S20">R8-R7</f>
        <v>1.04</v>
      </c>
      <c r="T8" s="2">
        <f aca="true" t="shared" si="8" ref="T8:T20">S8/N8</f>
        <v>52</v>
      </c>
      <c r="U8" s="2">
        <f aca="true" t="shared" si="9" ref="U8:U20">T8/P8</f>
        <v>0.12207031249999999</v>
      </c>
      <c r="V8" s="2">
        <f>(T8-T7)/N8</f>
        <v>50</v>
      </c>
      <c r="W8" s="2"/>
      <c r="X8" s="2"/>
      <c r="Y8" s="2"/>
      <c r="Z8">
        <f t="shared" si="2"/>
        <v>2</v>
      </c>
      <c r="AA8">
        <f aca="true" t="shared" si="10" ref="AA8:AA20">Z8-Z7</f>
        <v>1</v>
      </c>
      <c r="AB8">
        <f aca="true" t="shared" si="11" ref="AB8:AB20">AA8/N8</f>
        <v>50</v>
      </c>
      <c r="AC8">
        <f>(AB8-AB7)/N8</f>
        <v>0</v>
      </c>
    </row>
    <row r="9" spans="1:29" ht="12.75">
      <c r="A9" t="s">
        <v>26</v>
      </c>
      <c r="B9" s="2">
        <f>(B4/B6*B4/B6/B7)</f>
        <v>0.014901161193847656</v>
      </c>
      <c r="J9" s="2">
        <f t="shared" si="3"/>
        <v>10</v>
      </c>
      <c r="K9" s="2">
        <f t="shared" si="4"/>
        <v>30</v>
      </c>
      <c r="L9" s="2">
        <f t="shared" si="5"/>
        <v>10</v>
      </c>
      <c r="M9" s="2">
        <f t="shared" si="0"/>
        <v>0.06</v>
      </c>
      <c r="N9" s="2">
        <f t="shared" si="6"/>
        <v>0.02</v>
      </c>
      <c r="O9" s="2">
        <f aca="true" t="shared" si="12" ref="O9:O20">$O$7</f>
        <v>3355.4432</v>
      </c>
      <c r="P9" s="2">
        <f>P8+O9*L9/$B$6</f>
        <v>434.17600000000004</v>
      </c>
      <c r="Q9" s="2">
        <f>Q8+P9*L9/$B$6</f>
        <v>3.12</v>
      </c>
      <c r="R9">
        <f t="shared" si="1"/>
        <v>3.12</v>
      </c>
      <c r="S9" s="2">
        <f t="shared" si="7"/>
        <v>1.06</v>
      </c>
      <c r="T9" s="2">
        <f t="shared" si="8"/>
        <v>53</v>
      </c>
      <c r="U9" s="2">
        <f t="shared" si="9"/>
        <v>0.12207031249999999</v>
      </c>
      <c r="V9" s="2">
        <f aca="true" t="shared" si="13" ref="V9:V20">(T9-T8)/N9</f>
        <v>50</v>
      </c>
      <c r="W9" s="2"/>
      <c r="X9" s="2"/>
      <c r="Y9" s="2"/>
      <c r="Z9">
        <f t="shared" si="2"/>
        <v>3</v>
      </c>
      <c r="AA9">
        <f t="shared" si="10"/>
        <v>1</v>
      </c>
      <c r="AB9">
        <f t="shared" si="11"/>
        <v>50</v>
      </c>
      <c r="AC9">
        <f aca="true" t="shared" si="14" ref="AC9:AC20">(AB9-AB8)/N9</f>
        <v>0</v>
      </c>
    </row>
    <row r="10" spans="10:29" ht="12.75">
      <c r="J10" s="2">
        <f t="shared" si="3"/>
        <v>10</v>
      </c>
      <c r="K10" s="2">
        <f t="shared" si="4"/>
        <v>40</v>
      </c>
      <c r="L10" s="2">
        <f t="shared" si="5"/>
        <v>10</v>
      </c>
      <c r="M10" s="2">
        <f t="shared" si="0"/>
        <v>0.08</v>
      </c>
      <c r="N10" s="2">
        <f t="shared" si="6"/>
        <v>0.02</v>
      </c>
      <c r="O10" s="2">
        <f t="shared" si="12"/>
        <v>3355.4432</v>
      </c>
      <c r="P10" s="2">
        <f>P9+O10*L10/$B$6</f>
        <v>442.36800000000005</v>
      </c>
      <c r="Q10" s="2">
        <f>Q9+P10*L10/$B$6</f>
        <v>4.2</v>
      </c>
      <c r="R10">
        <f t="shared" si="1"/>
        <v>4.2</v>
      </c>
      <c r="S10" s="2">
        <f t="shared" si="7"/>
        <v>1.08</v>
      </c>
      <c r="T10" s="2">
        <f t="shared" si="8"/>
        <v>54</v>
      </c>
      <c r="U10" s="2">
        <f t="shared" si="9"/>
        <v>0.12207031249999999</v>
      </c>
      <c r="V10" s="2">
        <f t="shared" si="13"/>
        <v>50</v>
      </c>
      <c r="W10" s="2"/>
      <c r="X10" s="2"/>
      <c r="Y10" s="2"/>
      <c r="Z10">
        <f t="shared" si="2"/>
        <v>4</v>
      </c>
      <c r="AA10">
        <f t="shared" si="10"/>
        <v>1</v>
      </c>
      <c r="AB10">
        <f t="shared" si="11"/>
        <v>50</v>
      </c>
      <c r="AC10">
        <f t="shared" si="14"/>
        <v>0</v>
      </c>
    </row>
    <row r="11" spans="10:29" ht="12.75">
      <c r="J11" s="2">
        <f t="shared" si="3"/>
        <v>10</v>
      </c>
      <c r="K11" s="2">
        <f t="shared" si="4"/>
        <v>50</v>
      </c>
      <c r="L11" s="2">
        <f t="shared" si="5"/>
        <v>10</v>
      </c>
      <c r="M11" s="2">
        <f t="shared" si="0"/>
        <v>0.1</v>
      </c>
      <c r="N11" s="2">
        <f t="shared" si="6"/>
        <v>0.02</v>
      </c>
      <c r="O11" s="2">
        <f t="shared" si="12"/>
        <v>3355.4432</v>
      </c>
      <c r="P11" s="2">
        <f>P10+O11*L11/$B$6</f>
        <v>450.56000000000006</v>
      </c>
      <c r="Q11" s="2">
        <f>Q10+P11*L11/$B$6</f>
        <v>5.300000000000001</v>
      </c>
      <c r="R11">
        <f t="shared" si="1"/>
        <v>5.300000000000001</v>
      </c>
      <c r="S11" s="2">
        <f t="shared" si="7"/>
        <v>1.1000000000000005</v>
      </c>
      <c r="T11" s="2">
        <f t="shared" si="8"/>
        <v>55.00000000000003</v>
      </c>
      <c r="U11" s="2">
        <f t="shared" si="9"/>
        <v>0.12207031250000004</v>
      </c>
      <c r="V11" s="2">
        <f t="shared" si="13"/>
        <v>50.00000000000142</v>
      </c>
      <c r="W11" s="2"/>
      <c r="X11" s="2"/>
      <c r="Y11" s="2"/>
      <c r="Z11">
        <f t="shared" si="2"/>
        <v>5</v>
      </c>
      <c r="AA11">
        <f t="shared" si="10"/>
        <v>1</v>
      </c>
      <c r="AB11">
        <f t="shared" si="11"/>
        <v>50</v>
      </c>
      <c r="AC11">
        <f t="shared" si="14"/>
        <v>0</v>
      </c>
    </row>
    <row r="12" spans="10:29" ht="12.75">
      <c r="J12" s="2">
        <f t="shared" si="3"/>
        <v>10</v>
      </c>
      <c r="K12" s="2">
        <f t="shared" si="4"/>
        <v>60</v>
      </c>
      <c r="L12" s="2">
        <f t="shared" si="5"/>
        <v>10</v>
      </c>
      <c r="M12" s="2">
        <f t="shared" si="0"/>
        <v>0.12</v>
      </c>
      <c r="N12" s="2">
        <f t="shared" si="6"/>
        <v>0.02</v>
      </c>
      <c r="O12" s="2">
        <f t="shared" si="12"/>
        <v>3355.4432</v>
      </c>
      <c r="P12" s="2">
        <f>P11+O12*L12/$B$6</f>
        <v>458.75200000000007</v>
      </c>
      <c r="Q12" s="2">
        <f>Q11+P12*L12/$B$6</f>
        <v>6.420000000000001</v>
      </c>
      <c r="R12">
        <f t="shared" si="1"/>
        <v>6.420000000000001</v>
      </c>
      <c r="S12" s="2">
        <f t="shared" si="7"/>
        <v>1.12</v>
      </c>
      <c r="T12" s="2">
        <f t="shared" si="8"/>
        <v>56.00000000000001</v>
      </c>
      <c r="U12" s="2">
        <f t="shared" si="9"/>
        <v>0.1220703125</v>
      </c>
      <c r="V12" s="2">
        <f t="shared" si="13"/>
        <v>49.999999999998934</v>
      </c>
      <c r="W12" s="2"/>
      <c r="X12" s="2"/>
      <c r="Y12" s="2"/>
      <c r="Z12">
        <f t="shared" si="2"/>
        <v>6</v>
      </c>
      <c r="AA12">
        <f t="shared" si="10"/>
        <v>1</v>
      </c>
      <c r="AB12">
        <f t="shared" si="11"/>
        <v>50</v>
      </c>
      <c r="AC12">
        <f t="shared" si="14"/>
        <v>0</v>
      </c>
    </row>
    <row r="13" spans="10:29" ht="12.75">
      <c r="J13" s="2">
        <f t="shared" si="3"/>
        <v>10</v>
      </c>
      <c r="K13" s="2">
        <f t="shared" si="4"/>
        <v>70</v>
      </c>
      <c r="L13" s="2">
        <f t="shared" si="5"/>
        <v>10</v>
      </c>
      <c r="M13" s="2">
        <f t="shared" si="0"/>
        <v>0.14</v>
      </c>
      <c r="N13" s="2">
        <f t="shared" si="6"/>
        <v>0.02</v>
      </c>
      <c r="O13" s="2">
        <f t="shared" si="12"/>
        <v>3355.4432</v>
      </c>
      <c r="P13" s="2">
        <f>P12+O13*L13/$B$6</f>
        <v>466.9440000000001</v>
      </c>
      <c r="Q13" s="2">
        <f>Q12+P13*L13/$B$6</f>
        <v>7.5600000000000005</v>
      </c>
      <c r="R13">
        <f t="shared" si="1"/>
        <v>7.5600000000000005</v>
      </c>
      <c r="S13" s="2">
        <f t="shared" si="7"/>
        <v>1.1399999999999997</v>
      </c>
      <c r="T13" s="2">
        <f t="shared" si="8"/>
        <v>56.999999999999986</v>
      </c>
      <c r="U13" s="2">
        <f t="shared" si="9"/>
        <v>0.12207031249999994</v>
      </c>
      <c r="V13" s="2">
        <f t="shared" si="13"/>
        <v>49.999999999998934</v>
      </c>
      <c r="W13" s="2"/>
      <c r="X13" s="2"/>
      <c r="Y13" s="2"/>
      <c r="Z13">
        <f t="shared" si="2"/>
        <v>8</v>
      </c>
      <c r="AA13">
        <f t="shared" si="10"/>
        <v>2</v>
      </c>
      <c r="AB13">
        <f t="shared" si="11"/>
        <v>100</v>
      </c>
      <c r="AC13">
        <f t="shared" si="14"/>
        <v>2500</v>
      </c>
    </row>
    <row r="14" spans="10:29" ht="12.75">
      <c r="J14" s="2">
        <f t="shared" si="3"/>
        <v>10</v>
      </c>
      <c r="K14" s="2">
        <f t="shared" si="4"/>
        <v>80</v>
      </c>
      <c r="L14" s="2">
        <f t="shared" si="5"/>
        <v>10</v>
      </c>
      <c r="M14" s="2">
        <f t="shared" si="0"/>
        <v>0.16</v>
      </c>
      <c r="N14" s="2">
        <f t="shared" si="6"/>
        <v>0.02</v>
      </c>
      <c r="O14" s="2">
        <f t="shared" si="12"/>
        <v>3355.4432</v>
      </c>
      <c r="P14" s="2">
        <f>P13+O14*L14/$B$6</f>
        <v>475.1360000000001</v>
      </c>
      <c r="Q14" s="2">
        <f>Q13+P14*L14/$B$6</f>
        <v>8.72</v>
      </c>
      <c r="R14">
        <f t="shared" si="1"/>
        <v>8.72</v>
      </c>
      <c r="S14" s="2">
        <f t="shared" si="7"/>
        <v>1.1600000000000001</v>
      </c>
      <c r="T14" s="2">
        <f t="shared" si="8"/>
        <v>58.00000000000001</v>
      </c>
      <c r="U14" s="2">
        <f t="shared" si="9"/>
        <v>0.1220703125</v>
      </c>
      <c r="V14" s="2">
        <f t="shared" si="13"/>
        <v>50.000000000001066</v>
      </c>
      <c r="W14" s="2"/>
      <c r="X14" s="2"/>
      <c r="Y14" s="2"/>
      <c r="Z14">
        <f t="shared" si="2"/>
        <v>9</v>
      </c>
      <c r="AA14">
        <f t="shared" si="10"/>
        <v>1</v>
      </c>
      <c r="AB14">
        <f t="shared" si="11"/>
        <v>50</v>
      </c>
      <c r="AC14">
        <f t="shared" si="14"/>
        <v>-2500</v>
      </c>
    </row>
    <row r="15" spans="10:29" ht="12.75">
      <c r="J15" s="2">
        <f t="shared" si="3"/>
        <v>10</v>
      </c>
      <c r="K15" s="2">
        <f t="shared" si="4"/>
        <v>90</v>
      </c>
      <c r="L15" s="2">
        <f t="shared" si="5"/>
        <v>10</v>
      </c>
      <c r="M15" s="2">
        <f t="shared" si="0"/>
        <v>0.18</v>
      </c>
      <c r="N15" s="2">
        <f t="shared" si="6"/>
        <v>0.02</v>
      </c>
      <c r="O15" s="2">
        <f t="shared" si="12"/>
        <v>3355.4432</v>
      </c>
      <c r="P15" s="2">
        <f>P14+O15*L15/$B$6</f>
        <v>483.3280000000001</v>
      </c>
      <c r="Q15" s="2">
        <f>Q14+P15*L15/$B$6</f>
        <v>9.9</v>
      </c>
      <c r="R15">
        <f t="shared" si="1"/>
        <v>9.9</v>
      </c>
      <c r="S15" s="2">
        <f t="shared" si="7"/>
        <v>1.1799999999999997</v>
      </c>
      <c r="T15" s="2">
        <f t="shared" si="8"/>
        <v>58.999999999999986</v>
      </c>
      <c r="U15" s="2">
        <f t="shared" si="9"/>
        <v>0.12207031249999994</v>
      </c>
      <c r="V15" s="2">
        <f t="shared" si="13"/>
        <v>49.999999999998934</v>
      </c>
      <c r="W15" s="2"/>
      <c r="X15" s="2"/>
      <c r="Y15" s="2"/>
      <c r="Z15">
        <f t="shared" si="2"/>
        <v>10</v>
      </c>
      <c r="AA15">
        <f t="shared" si="10"/>
        <v>1</v>
      </c>
      <c r="AB15">
        <f t="shared" si="11"/>
        <v>50</v>
      </c>
      <c r="AC15">
        <f t="shared" si="14"/>
        <v>0</v>
      </c>
    </row>
    <row r="16" spans="10:29" ht="12.75">
      <c r="J16" s="2">
        <f t="shared" si="3"/>
        <v>10</v>
      </c>
      <c r="K16" s="2">
        <f t="shared" si="4"/>
        <v>100</v>
      </c>
      <c r="L16" s="2">
        <f t="shared" si="5"/>
        <v>10</v>
      </c>
      <c r="M16" s="2">
        <f t="shared" si="0"/>
        <v>0.2</v>
      </c>
      <c r="N16" s="2">
        <f t="shared" si="6"/>
        <v>0.02</v>
      </c>
      <c r="O16" s="2">
        <f t="shared" si="12"/>
        <v>3355.4432</v>
      </c>
      <c r="P16" s="2">
        <f>P15+O16*L16/$B$6</f>
        <v>491.5200000000001</v>
      </c>
      <c r="Q16" s="2">
        <f>Q15+P16*L16/$B$6</f>
        <v>11.100000000000001</v>
      </c>
      <c r="R16">
        <f t="shared" si="1"/>
        <v>11.100000000000001</v>
      </c>
      <c r="S16" s="2">
        <f t="shared" si="7"/>
        <v>1.200000000000001</v>
      </c>
      <c r="T16" s="2">
        <f t="shared" si="8"/>
        <v>60.00000000000005</v>
      </c>
      <c r="U16" s="2">
        <f t="shared" si="9"/>
        <v>0.12207031250000008</v>
      </c>
      <c r="V16" s="2">
        <f t="shared" si="13"/>
        <v>50.0000000000032</v>
      </c>
      <c r="W16" s="2"/>
      <c r="X16" s="2"/>
      <c r="Y16" s="2"/>
      <c r="Z16">
        <f t="shared" si="2"/>
        <v>11</v>
      </c>
      <c r="AA16">
        <f t="shared" si="10"/>
        <v>1</v>
      </c>
      <c r="AB16">
        <f t="shared" si="11"/>
        <v>50</v>
      </c>
      <c r="AC16">
        <f t="shared" si="14"/>
        <v>0</v>
      </c>
    </row>
    <row r="17" spans="10:29" ht="12.75">
      <c r="J17" s="2">
        <f t="shared" si="3"/>
        <v>10</v>
      </c>
      <c r="K17" s="2">
        <f t="shared" si="4"/>
        <v>110</v>
      </c>
      <c r="L17" s="2">
        <f t="shared" si="5"/>
        <v>10</v>
      </c>
      <c r="M17" s="2">
        <f t="shared" si="0"/>
        <v>0.22</v>
      </c>
      <c r="N17" s="2">
        <f t="shared" si="6"/>
        <v>0.02</v>
      </c>
      <c r="O17" s="2">
        <f t="shared" si="12"/>
        <v>3355.4432</v>
      </c>
      <c r="P17" s="2">
        <f>P16+O17*L17/$B$6</f>
        <v>499.7120000000001</v>
      </c>
      <c r="Q17" s="2">
        <f>Q16+P17*L17/$B$6</f>
        <v>12.320000000000002</v>
      </c>
      <c r="R17">
        <f t="shared" si="1"/>
        <v>12.320000000000002</v>
      </c>
      <c r="S17" s="2">
        <f t="shared" si="7"/>
        <v>1.2200000000000006</v>
      </c>
      <c r="T17" s="2">
        <f t="shared" si="8"/>
        <v>61.00000000000003</v>
      </c>
      <c r="U17" s="2">
        <f t="shared" si="9"/>
        <v>0.12207031250000003</v>
      </c>
      <c r="V17" s="2">
        <f t="shared" si="13"/>
        <v>49.999999999998934</v>
      </c>
      <c r="W17" s="2"/>
      <c r="X17" s="2"/>
      <c r="Y17" s="2"/>
      <c r="Z17">
        <f t="shared" si="2"/>
        <v>12</v>
      </c>
      <c r="AA17">
        <f t="shared" si="10"/>
        <v>1</v>
      </c>
      <c r="AB17">
        <f t="shared" si="11"/>
        <v>50</v>
      </c>
      <c r="AC17">
        <f t="shared" si="14"/>
        <v>0</v>
      </c>
    </row>
    <row r="18" spans="10:29" ht="12.75">
      <c r="J18" s="2">
        <f t="shared" si="3"/>
        <v>10</v>
      </c>
      <c r="K18" s="2">
        <f t="shared" si="4"/>
        <v>120</v>
      </c>
      <c r="L18" s="2">
        <f t="shared" si="5"/>
        <v>10</v>
      </c>
      <c r="M18" s="2">
        <f t="shared" si="0"/>
        <v>0.24</v>
      </c>
      <c r="N18" s="2">
        <f t="shared" si="6"/>
        <v>0.02</v>
      </c>
      <c r="O18" s="2">
        <f t="shared" si="12"/>
        <v>3355.4432</v>
      </c>
      <c r="P18" s="2">
        <f>P17+O18*L18/$B$6</f>
        <v>507.9040000000001</v>
      </c>
      <c r="Q18" s="2">
        <f>Q17+P18*L18/$B$6</f>
        <v>13.560000000000002</v>
      </c>
      <c r="R18">
        <f t="shared" si="1"/>
        <v>13.560000000000002</v>
      </c>
      <c r="S18" s="2">
        <f t="shared" si="7"/>
        <v>1.2400000000000002</v>
      </c>
      <c r="T18" s="2">
        <f t="shared" si="8"/>
        <v>62.00000000000001</v>
      </c>
      <c r="U18" s="2">
        <f t="shared" si="9"/>
        <v>0.12207031249999999</v>
      </c>
      <c r="V18" s="2">
        <f t="shared" si="13"/>
        <v>49.999999999998934</v>
      </c>
      <c r="W18" s="2"/>
      <c r="X18" s="2"/>
      <c r="Y18" s="2"/>
      <c r="Z18">
        <f t="shared" si="2"/>
        <v>14</v>
      </c>
      <c r="AA18">
        <f t="shared" si="10"/>
        <v>2</v>
      </c>
      <c r="AB18">
        <f t="shared" si="11"/>
        <v>100</v>
      </c>
      <c r="AC18">
        <f t="shared" si="14"/>
        <v>2500</v>
      </c>
    </row>
    <row r="19" spans="10:29" ht="12.75">
      <c r="J19" s="2">
        <f t="shared" si="3"/>
        <v>10</v>
      </c>
      <c r="K19" s="2">
        <f t="shared" si="4"/>
        <v>130</v>
      </c>
      <c r="L19" s="2">
        <f t="shared" si="5"/>
        <v>10</v>
      </c>
      <c r="M19" s="2">
        <f t="shared" si="0"/>
        <v>0.26</v>
      </c>
      <c r="N19" s="2">
        <f t="shared" si="6"/>
        <v>0.02</v>
      </c>
      <c r="O19" s="2">
        <f t="shared" si="12"/>
        <v>3355.4432</v>
      </c>
      <c r="P19" s="2">
        <f>P18+O19*L19/$B$6</f>
        <v>516.0960000000001</v>
      </c>
      <c r="Q19" s="2">
        <f>Q18+P19*L19/$B$6</f>
        <v>14.820000000000002</v>
      </c>
      <c r="R19">
        <f t="shared" si="1"/>
        <v>14.820000000000002</v>
      </c>
      <c r="S19" s="2">
        <f t="shared" si="7"/>
        <v>1.2599999999999998</v>
      </c>
      <c r="T19" s="2">
        <f t="shared" si="8"/>
        <v>62.999999999999986</v>
      </c>
      <c r="U19" s="2">
        <f t="shared" si="9"/>
        <v>0.12207031249999994</v>
      </c>
      <c r="V19" s="2">
        <f t="shared" si="13"/>
        <v>49.999999999998934</v>
      </c>
      <c r="W19" s="2"/>
      <c r="X19" s="2"/>
      <c r="Y19" s="2"/>
      <c r="Z19">
        <f t="shared" si="2"/>
        <v>15</v>
      </c>
      <c r="AA19">
        <f t="shared" si="10"/>
        <v>1</v>
      </c>
      <c r="AB19">
        <f t="shared" si="11"/>
        <v>50</v>
      </c>
      <c r="AC19">
        <f t="shared" si="14"/>
        <v>-2500</v>
      </c>
    </row>
    <row r="20" spans="10:29" ht="12.75">
      <c r="J20" s="2">
        <f t="shared" si="3"/>
        <v>10</v>
      </c>
      <c r="K20" s="2">
        <f t="shared" si="4"/>
        <v>140</v>
      </c>
      <c r="L20" s="2">
        <f t="shared" si="5"/>
        <v>10</v>
      </c>
      <c r="M20" s="2">
        <f t="shared" si="0"/>
        <v>0.28</v>
      </c>
      <c r="N20" s="2">
        <f t="shared" si="6"/>
        <v>0.02</v>
      </c>
      <c r="O20" s="2">
        <f t="shared" si="12"/>
        <v>3355.4432</v>
      </c>
      <c r="P20" s="2">
        <f>P19+O20*L20/$B$6</f>
        <v>524.2880000000001</v>
      </c>
      <c r="Q20" s="2">
        <f>Q19+P20*L20/$B$6</f>
        <v>16.1</v>
      </c>
      <c r="R20">
        <f t="shared" si="1"/>
        <v>16.1</v>
      </c>
      <c r="S20" s="2">
        <f t="shared" si="7"/>
        <v>1.2799999999999994</v>
      </c>
      <c r="T20" s="2">
        <f t="shared" si="8"/>
        <v>63.999999999999964</v>
      </c>
      <c r="U20" s="2">
        <f t="shared" si="9"/>
        <v>0.1220703124999999</v>
      </c>
      <c r="V20" s="2">
        <f t="shared" si="13"/>
        <v>49.999999999998934</v>
      </c>
      <c r="W20" s="2"/>
      <c r="X20" s="2"/>
      <c r="Y20" s="2"/>
      <c r="Z20">
        <f t="shared" si="2"/>
        <v>16</v>
      </c>
      <c r="AA20">
        <f t="shared" si="10"/>
        <v>1</v>
      </c>
      <c r="AB20">
        <f t="shared" si="11"/>
        <v>50</v>
      </c>
      <c r="AC20">
        <f t="shared" si="14"/>
        <v>0</v>
      </c>
    </row>
    <row r="22" ht="18" customHeight="1">
      <c r="A22" s="7" t="s">
        <v>56</v>
      </c>
    </row>
    <row r="24" ht="12.75">
      <c r="A24" t="s">
        <v>53</v>
      </c>
    </row>
    <row r="25" spans="1:17" ht="12.75">
      <c r="A25" t="s">
        <v>27</v>
      </c>
      <c r="J25" t="s">
        <v>35</v>
      </c>
      <c r="Q25" s="3"/>
    </row>
    <row r="26" spans="1:18" ht="12.75">
      <c r="A26" t="s">
        <v>28</v>
      </c>
      <c r="J26" t="s">
        <v>36</v>
      </c>
      <c r="K26" s="3"/>
      <c r="R26" s="3"/>
    </row>
    <row r="27" spans="1:17" ht="12.75">
      <c r="A27" t="s">
        <v>29</v>
      </c>
      <c r="J27" t="s">
        <v>37</v>
      </c>
      <c r="Q27" s="3"/>
    </row>
    <row r="28" spans="1:18" ht="12.75">
      <c r="A28" t="s">
        <v>30</v>
      </c>
      <c r="J28" t="s">
        <v>38</v>
      </c>
      <c r="K28" s="3"/>
      <c r="R28" s="3"/>
    </row>
    <row r="29" spans="1:18" ht="13.5" customHeight="1">
      <c r="A29" t="s">
        <v>31</v>
      </c>
      <c r="J29" t="s">
        <v>39</v>
      </c>
      <c r="K29" s="3"/>
      <c r="R29" s="3"/>
    </row>
    <row r="30" spans="1:17" ht="12.75">
      <c r="A30" t="s">
        <v>32</v>
      </c>
      <c r="J30" t="s">
        <v>40</v>
      </c>
      <c r="Q30" s="3"/>
    </row>
    <row r="31" spans="1:17" ht="12.75">
      <c r="A31" t="s">
        <v>33</v>
      </c>
      <c r="J31" t="s">
        <v>41</v>
      </c>
      <c r="Q31" s="4"/>
    </row>
    <row r="32" spans="1:10" ht="12.75">
      <c r="A32" t="s">
        <v>34</v>
      </c>
      <c r="J32" t="s">
        <v>42</v>
      </c>
    </row>
    <row r="34" ht="12.75">
      <c r="A34" t="s">
        <v>54</v>
      </c>
    </row>
    <row r="35" ht="12.75">
      <c r="A35" t="s">
        <v>55</v>
      </c>
    </row>
    <row r="37" ht="18" customHeight="1">
      <c r="A37" s="7" t="s">
        <v>51</v>
      </c>
    </row>
    <row r="38" ht="12.75">
      <c r="J38" s="3"/>
    </row>
    <row r="39" spans="1:11" ht="12.75">
      <c r="A39" t="s">
        <v>43</v>
      </c>
      <c r="K39" s="3"/>
    </row>
    <row r="40" spans="1:10" ht="12.75">
      <c r="A40" t="s">
        <v>44</v>
      </c>
      <c r="J40" s="3"/>
    </row>
    <row r="41" spans="1:10" ht="12.75">
      <c r="A41" t="s">
        <v>45</v>
      </c>
      <c r="J41" s="3"/>
    </row>
    <row r="42" spans="1:10" ht="12.75">
      <c r="A42" t="s">
        <v>46</v>
      </c>
      <c r="J42" s="3"/>
    </row>
    <row r="43" ht="12.75">
      <c r="A43" t="s">
        <v>47</v>
      </c>
    </row>
    <row r="44" ht="12.75">
      <c r="A44" t="s">
        <v>48</v>
      </c>
    </row>
    <row r="45" ht="12.75">
      <c r="A45" t="s">
        <v>49</v>
      </c>
    </row>
    <row r="46" ht="12.75">
      <c r="A46" t="s">
        <v>50</v>
      </c>
    </row>
    <row r="48" ht="18">
      <c r="A48" s="7" t="s">
        <v>52</v>
      </c>
    </row>
    <row r="51" ht="12.75">
      <c r="A51" t="s">
        <v>59</v>
      </c>
    </row>
    <row r="52" ht="12.75">
      <c r="A52" t="s">
        <v>60</v>
      </c>
    </row>
    <row r="53" ht="12.75">
      <c r="A53" t="s">
        <v>61</v>
      </c>
    </row>
    <row r="54" ht="12.75">
      <c r="A54" t="s">
        <v>31</v>
      </c>
    </row>
    <row r="55" ht="12.75">
      <c r="A55" t="s">
        <v>62</v>
      </c>
    </row>
    <row r="56" ht="12.75">
      <c r="A56" t="s">
        <v>63</v>
      </c>
    </row>
    <row r="57" ht="12.75">
      <c r="A57" t="s">
        <v>64</v>
      </c>
    </row>
    <row r="58" ht="12.75">
      <c r="A58" t="s">
        <v>65</v>
      </c>
    </row>
    <row r="59" ht="12.75">
      <c r="A59" t="s">
        <v>66</v>
      </c>
    </row>
    <row r="60" ht="12.75">
      <c r="A60" t="s">
        <v>67</v>
      </c>
    </row>
    <row r="61" ht="12.75">
      <c r="A61" t="s">
        <v>68</v>
      </c>
    </row>
    <row r="62" ht="12.75">
      <c r="A62" t="s">
        <v>48</v>
      </c>
    </row>
    <row r="63" ht="12.75">
      <c r="A63" t="s">
        <v>69</v>
      </c>
    </row>
    <row r="65" ht="12.75">
      <c r="A65" t="s">
        <v>70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Horiuba-ATS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hjh</dc:creator>
  <cp:keywords/>
  <dc:description/>
  <cp:lastModifiedBy>hjh</cp:lastModifiedBy>
  <dcterms:created xsi:type="dcterms:W3CDTF">2014-05-25T06:01:05Z</dcterms:created>
  <dcterms:modified xsi:type="dcterms:W3CDTF">2014-05-25T14:01:38Z</dcterms:modified>
  <cp:category/>
  <cp:version/>
  <cp:contentType/>
  <cp:contentStatus/>
</cp:coreProperties>
</file>