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 activeTab="4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</sheets>
  <calcPr calcId="145621"/>
</workbook>
</file>

<file path=xl/calcChain.xml><?xml version="1.0" encoding="utf-8"?>
<calcChain xmlns="http://schemas.openxmlformats.org/spreadsheetml/2006/main">
  <c r="B3" i="5" l="1"/>
  <c r="C10" i="5" s="1"/>
  <c r="B11" i="5" s="1"/>
  <c r="C11" i="5" s="1"/>
  <c r="E4" i="4"/>
  <c r="F5" i="4"/>
  <c r="F4" i="4"/>
  <c r="F6" i="4" s="1"/>
  <c r="B11" i="4"/>
  <c r="B10" i="4"/>
  <c r="B7" i="4"/>
  <c r="E5" i="4"/>
  <c r="I31" i="3"/>
  <c r="I32" i="3"/>
  <c r="I33" i="3"/>
  <c r="I30" i="3"/>
  <c r="J12" i="3"/>
  <c r="G7" i="3"/>
  <c r="H7" i="3" s="1"/>
  <c r="B27" i="3"/>
  <c r="B28" i="3" s="1"/>
  <c r="C16" i="3"/>
  <c r="D13" i="3" s="1"/>
  <c r="C14" i="3"/>
  <c r="E15" i="3"/>
  <c r="C13" i="3"/>
  <c r="E5" i="3"/>
  <c r="C6" i="3"/>
  <c r="E6" i="3" s="1"/>
  <c r="C3" i="3"/>
  <c r="B12" i="2"/>
  <c r="B9" i="2"/>
  <c r="A8" i="2"/>
  <c r="B12" i="5" l="1"/>
  <c r="C12" i="5" s="1"/>
  <c r="B13" i="5" s="1"/>
  <c r="C13" i="5" s="1"/>
  <c r="B14" i="5" s="1"/>
  <c r="F7" i="4"/>
  <c r="B13" i="4"/>
  <c r="C13" i="4" s="1"/>
  <c r="C9" i="3"/>
  <c r="D7" i="3"/>
  <c r="C19" i="3"/>
  <c r="E16" i="3"/>
  <c r="D17" i="3"/>
  <c r="G5" i="3"/>
  <c r="H5" i="3" s="1"/>
  <c r="C14" i="5" l="1"/>
  <c r="B15" i="5" s="1"/>
  <c r="G15" i="3"/>
  <c r="H15" i="3" s="1"/>
  <c r="H17" i="3" s="1"/>
  <c r="C15" i="5" l="1"/>
  <c r="B16" i="5" s="1"/>
  <c r="C16" i="5" l="1"/>
  <c r="B17" i="5" s="1"/>
  <c r="C17" i="5" l="1"/>
  <c r="B18" i="5" s="1"/>
  <c r="C18" i="5" l="1"/>
  <c r="B19" i="5" s="1"/>
  <c r="C19" i="5" l="1"/>
  <c r="B20" i="5" s="1"/>
  <c r="C20" i="5" l="1"/>
  <c r="B21" i="5" s="1"/>
  <c r="C21" i="5" l="1"/>
  <c r="B22" i="5" s="1"/>
  <c r="C22" i="5" l="1"/>
  <c r="B23" i="5" s="1"/>
  <c r="C23" i="5" l="1"/>
  <c r="B24" i="5" s="1"/>
  <c r="C24" i="5" l="1"/>
  <c r="B25" i="5" s="1"/>
  <c r="C25" i="5" l="1"/>
  <c r="B26" i="5" s="1"/>
  <c r="C26" i="5" l="1"/>
  <c r="B27" i="5" s="1"/>
  <c r="C27" i="5" l="1"/>
  <c r="B28" i="5" s="1"/>
  <c r="C28" i="5" l="1"/>
  <c r="B29" i="5" s="1"/>
  <c r="D21" i="1"/>
  <c r="E21" i="1"/>
  <c r="D20" i="1"/>
  <c r="E20" i="1"/>
  <c r="D19" i="1"/>
  <c r="E19" i="1"/>
  <c r="E18" i="1"/>
  <c r="D18" i="1"/>
  <c r="E17" i="1"/>
  <c r="E16" i="1"/>
  <c r="E15" i="1"/>
  <c r="F25" i="3"/>
  <c r="G25" i="3" s="1"/>
  <c r="H25" i="3" s="1"/>
  <c r="C29" i="5" l="1"/>
  <c r="B30" i="5" s="1"/>
  <c r="C30" i="5" l="1"/>
  <c r="B31" i="5" s="1"/>
  <c r="C31" i="5" l="1"/>
  <c r="B32" i="5" s="1"/>
  <c r="C32" i="5" l="1"/>
  <c r="B33" i="5" s="1"/>
  <c r="C33" i="5" l="1"/>
  <c r="B34" i="5" s="1"/>
  <c r="C34" i="5" l="1"/>
  <c r="B35" i="5" s="1"/>
  <c r="C35" i="5" l="1"/>
  <c r="B36" i="5" s="1"/>
  <c r="C36" i="5" l="1"/>
  <c r="B37" i="5" s="1"/>
  <c r="C37" i="5" l="1"/>
  <c r="B38" i="5" s="1"/>
  <c r="C38" i="5" l="1"/>
  <c r="B39" i="5" s="1"/>
  <c r="C39" i="5" l="1"/>
  <c r="B40" i="5" s="1"/>
  <c r="C40" i="5" l="1"/>
  <c r="B41" i="5" s="1"/>
  <c r="C41" i="5" l="1"/>
  <c r="B42" i="5" s="1"/>
  <c r="C42" i="5" l="1"/>
  <c r="B43" i="5" s="1"/>
  <c r="C43" i="5" l="1"/>
  <c r="B44" i="5" s="1"/>
  <c r="C44" i="5" l="1"/>
  <c r="B45" i="5" s="1"/>
  <c r="C45" i="5" l="1"/>
  <c r="B46" i="5" s="1"/>
  <c r="C46" i="5" l="1"/>
  <c r="B47" i="5" s="1"/>
  <c r="C47" i="5" l="1"/>
  <c r="B48" i="5" s="1"/>
  <c r="C48" i="5" l="1"/>
  <c r="B49" i="5" s="1"/>
  <c r="C49" i="5" l="1"/>
  <c r="B50" i="5" s="1"/>
  <c r="C50" i="5" l="1"/>
  <c r="B51" i="5" s="1"/>
  <c r="C51" i="5" l="1"/>
  <c r="B52" i="5" s="1"/>
  <c r="C52" i="5" l="1"/>
  <c r="B53" i="5" s="1"/>
  <c r="C53" i="5" l="1"/>
  <c r="B54" i="5" s="1"/>
  <c r="C54" i="5" l="1"/>
  <c r="B55" i="5" s="1"/>
  <c r="C55" i="5" l="1"/>
  <c r="B56" i="5" s="1"/>
  <c r="C56" i="5" l="1"/>
  <c r="B57" i="5" s="1"/>
  <c r="C57" i="5" l="1"/>
  <c r="B58" i="5" s="1"/>
  <c r="C58" i="5" l="1"/>
  <c r="B59" i="5" s="1"/>
  <c r="C59" i="5" l="1"/>
  <c r="B60" i="5" s="1"/>
  <c r="C60" i="5" l="1"/>
  <c r="B61" i="5" s="1"/>
  <c r="C61" i="5" l="1"/>
  <c r="B62" i="5" s="1"/>
  <c r="C62" i="5" l="1"/>
  <c r="B63" i="5" s="1"/>
  <c r="C63" i="5" l="1"/>
  <c r="B64" i="5" s="1"/>
  <c r="C64" i="5" l="1"/>
  <c r="B65" i="5" s="1"/>
  <c r="C65" i="5" l="1"/>
  <c r="B66" i="5" s="1"/>
  <c r="C66" i="5" l="1"/>
  <c r="B67" i="5" s="1"/>
  <c r="C67" i="5" l="1"/>
  <c r="B68" i="5" s="1"/>
  <c r="C68" i="5" l="1"/>
  <c r="B69" i="5" s="1"/>
  <c r="C69" i="5" l="1"/>
  <c r="B70" i="5" s="1"/>
  <c r="C70" i="5" s="1"/>
</calcChain>
</file>

<file path=xl/sharedStrings.xml><?xml version="1.0" encoding="utf-8"?>
<sst xmlns="http://schemas.openxmlformats.org/spreadsheetml/2006/main" count="20" uniqueCount="20">
  <si>
    <t>Datum</t>
  </si>
  <si>
    <t>wahrer Wert</t>
  </si>
  <si>
    <t>Messwert</t>
  </si>
  <si>
    <t>Unsicherheit</t>
  </si>
  <si>
    <t>Abweichung</t>
  </si>
  <si>
    <t>Bemerkung</t>
  </si>
  <si>
    <t>Reperatur</t>
  </si>
  <si>
    <t>R1</t>
  </si>
  <si>
    <t>R2</t>
  </si>
  <si>
    <t>C</t>
  </si>
  <si>
    <t>U LED</t>
  </si>
  <si>
    <t>I LED</t>
  </si>
  <si>
    <t>P LED</t>
  </si>
  <si>
    <t>F</t>
  </si>
  <si>
    <t>W</t>
  </si>
  <si>
    <t>A</t>
  </si>
  <si>
    <t>V</t>
  </si>
  <si>
    <t>i(t)</t>
  </si>
  <si>
    <t>u_C(t)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</si>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</sst>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"/>
    <numFmt numFmtId="166" formatCode="0.00000"/>
    <numFmt numFmtId="169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166" fontId="0" fillId="0" borderId="0" xfId="0" applyNumberFormat="1"/>
    <xf numFmtId="2" fontId="0" fillId="0" borderId="0" xfId="0" applyNumberFormat="1"/>
    <xf numFmtId="169" fontId="0" fillId="0" borderId="0" xfId="0" applyNumberFormat="1"/>
    <xf numFmtId="9" fontId="0" fillId="0" borderId="0" xfId="1" applyFont="1"/>
    <xf numFmtId="11" fontId="0" fillId="0" borderId="0" xfId="0" applyNumberFormat="1"/>
    <xf numFmtId="0" fontId="0" fillId="0" borderId="0" xfId="0" applyNumberFormat="1"/>
    <xf numFmtId="10" fontId="0" fillId="0" borderId="0" xfId="1" applyNumberFormat="1" applyFont="1"/>
    <xf numFmtId="0" fontId="2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3458A#2</a:t>
            </a:r>
            <a:r>
              <a:rPr lang="de-DE" baseline="0"/>
              <a:t> 4W 10k</a:t>
            </a:r>
            <a:endParaRPr lang="de-DE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Tabelle1!$D$15:$D$21</c:f>
                <c:numCache>
                  <c:formatCode>General</c:formatCode>
                  <c:ptCount val="7"/>
                  <c:pt idx="0">
                    <c:v>20</c:v>
                  </c:pt>
                  <c:pt idx="1">
                    <c:v>20</c:v>
                  </c:pt>
                  <c:pt idx="2">
                    <c:v>20</c:v>
                  </c:pt>
                  <c:pt idx="3">
                    <c:v>8.5</c:v>
                  </c:pt>
                  <c:pt idx="4">
                    <c:v>8.5</c:v>
                  </c:pt>
                  <c:pt idx="5">
                    <c:v>8.5</c:v>
                  </c:pt>
                  <c:pt idx="6">
                    <c:v>8.5</c:v>
                  </c:pt>
                </c:numCache>
              </c:numRef>
            </c:plus>
            <c:minus>
              <c:numRef>
                <c:f>Tabelle1!$D$15:$D$21</c:f>
                <c:numCache>
                  <c:formatCode>General</c:formatCode>
                  <c:ptCount val="7"/>
                  <c:pt idx="0">
                    <c:v>20</c:v>
                  </c:pt>
                  <c:pt idx="1">
                    <c:v>20</c:v>
                  </c:pt>
                  <c:pt idx="2">
                    <c:v>20</c:v>
                  </c:pt>
                  <c:pt idx="3">
                    <c:v>8.5</c:v>
                  </c:pt>
                  <c:pt idx="4">
                    <c:v>8.5</c:v>
                  </c:pt>
                  <c:pt idx="5">
                    <c:v>8.5</c:v>
                  </c:pt>
                  <c:pt idx="6">
                    <c:v>8.5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Tabelle1!$A$15:$A$21</c:f>
              <c:numCache>
                <c:formatCode>m/d/yyyy</c:formatCode>
                <c:ptCount val="7"/>
                <c:pt idx="0">
                  <c:v>40290</c:v>
                </c:pt>
                <c:pt idx="1">
                  <c:v>40702</c:v>
                </c:pt>
                <c:pt idx="2">
                  <c:v>41088</c:v>
                </c:pt>
                <c:pt idx="3">
                  <c:v>41494</c:v>
                </c:pt>
                <c:pt idx="4">
                  <c:v>41855</c:v>
                </c:pt>
                <c:pt idx="5">
                  <c:v>42199</c:v>
                </c:pt>
                <c:pt idx="6">
                  <c:v>42591</c:v>
                </c:pt>
              </c:numCache>
            </c:numRef>
          </c:xVal>
          <c:yVal>
            <c:numRef>
              <c:f>Tabelle1!$E$15:$E$21</c:f>
              <c:numCache>
                <c:formatCode>0.0</c:formatCode>
                <c:ptCount val="7"/>
                <c:pt idx="0">
                  <c:v>-3.7000403305126919</c:v>
                </c:pt>
                <c:pt idx="1">
                  <c:v>-6.5001501535777431</c:v>
                </c:pt>
                <c:pt idx="2">
                  <c:v>-0.50000785010431781</c:v>
                </c:pt>
                <c:pt idx="3">
                  <c:v>-0.29999990995314257</c:v>
                </c:pt>
                <c:pt idx="4">
                  <c:v>-0.70002751109021266</c:v>
                </c:pt>
                <c:pt idx="5">
                  <c:v>2.7001098944060131</c:v>
                </c:pt>
                <c:pt idx="6">
                  <c:v>-1.6000598421064682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344"/>
        <c:axId val="57088768"/>
      </c:scatterChart>
      <c:valAx>
        <c:axId val="570893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crossAx val="57088768"/>
        <c:crosses val="autoZero"/>
        <c:crossBetween val="midCat"/>
      </c:valAx>
      <c:valAx>
        <c:axId val="57088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Abweichung (ppm)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in"/>
        <c:tickLblPos val="nextTo"/>
        <c:crossAx val="5708934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Tabelle5!$A$10:$A$70</c:f>
              <c:numCache>
                <c:formatCode>General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Tabelle5!$B$10:$B$70</c:f>
              <c:numCache>
                <c:formatCode>0.00E+00</c:formatCode>
                <c:ptCount val="61"/>
                <c:pt idx="0" formatCode="General">
                  <c:v>4</c:v>
                </c:pt>
                <c:pt idx="1">
                  <c:v>3.9703947368421053</c:v>
                </c:pt>
                <c:pt idx="2">
                  <c:v>3.9405687219290977</c:v>
                </c:pt>
                <c:pt idx="3">
                  <c:v>3.9105169550426147</c:v>
                </c:pt>
                <c:pt idx="4">
                  <c:v>3.8802342445997215</c:v>
                </c:pt>
                <c:pt idx="5">
                  <c:v>3.8497151972518995</c:v>
                </c:pt>
                <c:pt idx="6">
                  <c:v>3.8189542067463904</c:v>
                </c:pt>
                <c:pt idx="7">
                  <c:v>3.7879454419849847</c:v>
                </c:pt>
                <c:pt idx="8">
                  <c:v>3.7566828342084793</c:v>
                </c:pt>
                <c:pt idx="9">
                  <c:v>3.7251600632273272</c:v>
                </c:pt>
                <c:pt idx="10">
                  <c:v>3.6933705426103303</c:v>
                </c:pt>
                <c:pt idx="11">
                  <c:v>3.661307403733427</c:v>
                </c:pt>
                <c:pt idx="12">
                  <c:v>3.6289634785795801</c:v>
                </c:pt>
                <c:pt idx="13">
                  <c:v>3.5963312811682329</c:v>
                </c:pt>
                <c:pt idx="14">
                  <c:v>3.5634029874785837</c:v>
                </c:pt>
                <c:pt idx="15">
                  <c:v>3.5301704137147691</c:v>
                </c:pt>
                <c:pt idx="16">
                  <c:v>3.4966249927425941</c:v>
                </c:pt>
                <c:pt idx="17">
                  <c:v>3.4627577485064043</c:v>
                </c:pt>
                <c:pt idx="18">
                  <c:v>3.4285592682105599</c:v>
                </c:pt>
                <c:pt idx="19">
                  <c:v>3.3940196720222793</c:v>
                </c:pt>
                <c:pt idx="20">
                  <c:v>3.3591285800207356</c:v>
                </c:pt>
                <c:pt idx="21">
                  <c:v>3.323875076080482</c:v>
                </c:pt>
                <c:pt idx="22">
                  <c:v>3.2882476683346948</c:v>
                </c:pt>
                <c:pt idx="23">
                  <c:v>3.2522342458142579</c:v>
                </c:pt>
                <c:pt idx="24">
                  <c:v>3.2158220308011507</c:v>
                </c:pt>
                <c:pt idx="25">
                  <c:v>3.1789975263673411</c:v>
                </c:pt>
                <c:pt idx="26">
                  <c:v>3.1417464584915824</c:v>
                </c:pt>
                <c:pt idx="27">
                  <c:v>3.1040537120538461</c:v>
                </c:pt>
                <c:pt idx="28">
                  <c:v>3.0659032598977771</c:v>
                </c:pt>
                <c:pt idx="29">
                  <c:v>3.0272780840220297</c:v>
                </c:pt>
                <c:pt idx="30">
                  <c:v>2.9881600878073424</c:v>
                </c:pt>
                <c:pt idx="31">
                  <c:v>2.9485299980023232</c:v>
                </c:pt>
                <c:pt idx="32">
                  <c:v>2.9083672549704356</c:v>
                </c:pt>
                <c:pt idx="33">
                  <c:v>2.8676498894351181</c:v>
                </c:pt>
                <c:pt idx="34">
                  <c:v>2.8263543836385909</c:v>
                </c:pt>
                <c:pt idx="35">
                  <c:v>2.7844555144390655</c:v>
                </c:pt>
                <c:pt idx="36">
                  <c:v>2.7419261753932465</c:v>
                </c:pt>
                <c:pt idx="37">
                  <c:v>2.6987371742836177</c:v>
                </c:pt>
                <c:pt idx="38">
                  <c:v>2.6548570018236917</c:v>
                </c:pt>
                <c:pt idx="39">
                  <c:v>2.6102515663707719</c:v>
                </c:pt>
                <c:pt idx="40">
                  <c:v>2.564883888344156</c:v>
                </c:pt>
                <c:pt idx="41">
                  <c:v>2.5187137466197176</c:v>
                </c:pt>
                <c:pt idx="42">
                  <c:v>2.4716972673590205</c:v>
                </c:pt>
                <c:pt idx="43">
                  <c:v>2.4237864434100542</c:v>
                </c:pt>
                <c:pt idx="44">
                  <c:v>2.3749285694197324</c:v>
                </c:pt>
                <c:pt idx="45">
                  <c:v>2.3250655738937183</c:v>
                </c:pt>
                <c:pt idx="46">
                  <c:v>2.2741332243027075</c:v>
                </c:pt>
                <c:pt idx="47">
                  <c:v>2.222060174506828</c:v>
                </c:pt>
                <c:pt idx="48">
                  <c:v>2.1687668145923684</c:v>
                </c:pt>
                <c:pt idx="49">
                  <c:v>2.1141638707282366</c:v>
                </c:pt>
                <c:pt idx="50">
                  <c:v>2.0581506854348999</c:v>
                </c:pt>
                <c:pt idx="51">
                  <c:v>2.0006130845830188</c:v>
                </c:pt>
                <c:pt idx="52">
                  <c:v>1.9414207032354476</c:v>
                </c:pt>
                <c:pt idx="53">
                  <c:v>1.8804235930087843</c:v>
                </c:pt>
                <c:pt idx="54">
                  <c:v>1.8174478608004372</c:v>
                </c:pt>
                <c:pt idx="55">
                  <c:v>1.7522899791435602</c:v>
                </c:pt>
                <c:pt idx="56">
                  <c:v>1.6847092396306529</c:v>
                </c:pt>
                <c:pt idx="57">
                  <c:v>1.6144175537742016</c:v>
                </c:pt>
                <c:pt idx="58">
                  <c:v>1.5410653702856529</c:v>
                </c:pt>
                <c:pt idx="59">
                  <c:v>1.4642217431982254</c:v>
                </c:pt>
                <c:pt idx="60">
                  <c:v>1.3833452959103181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52448"/>
        <c:axId val="65751872"/>
      </c:scatterChart>
      <c:valAx>
        <c:axId val="657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751872"/>
        <c:crosses val="autoZero"/>
        <c:crossBetween val="midCat"/>
      </c:valAx>
      <c:valAx>
        <c:axId val="65751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u_C(t)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752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7</xdr:row>
      <xdr:rowOff>9525</xdr:rowOff>
    </xdr:from>
    <xdr:to>
      <xdr:col>16</xdr:col>
      <xdr:colOff>323850</xdr:colOff>
      <xdr:row>44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0</xdr:row>
      <xdr:rowOff>152399</xdr:rowOff>
    </xdr:from>
    <xdr:to>
      <xdr:col>15</xdr:col>
      <xdr:colOff>438149</xdr:colOff>
      <xdr:row>37</xdr:row>
      <xdr:rowOff>66674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F21"/>
  <sheetViews>
    <sheetView topLeftCell="A7" workbookViewId="0">
      <selection activeCell="E18" sqref="E18:E21"/>
    </sheetView>
  </sheetViews>
  <sheetFormatPr baseColWidth="10" defaultRowHeight="15" x14ac:dyDescent="0.25"/>
  <cols>
    <col min="2" max="2" width="12.140625" bestFit="1" customWidth="1"/>
    <col min="3" max="3" width="9.7109375" bestFit="1" customWidth="1"/>
    <col min="4" max="4" width="12.28515625" bestFit="1" customWidth="1"/>
    <col min="5" max="5" width="12" bestFit="1" customWidth="1"/>
  </cols>
  <sheetData>
    <row r="14" spans="1:6" x14ac:dyDescent="0.25">
      <c r="A14" t="s">
        <v>0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</row>
    <row r="15" spans="1:6" x14ac:dyDescent="0.25">
      <c r="A15" s="1">
        <v>40290</v>
      </c>
      <c r="B15">
        <v>9.9998909999999999</v>
      </c>
      <c r="C15">
        <v>9.9998539999999991</v>
      </c>
      <c r="D15">
        <v>20</v>
      </c>
      <c r="E15" s="5">
        <f>(C15-B15)/B15*1000000</f>
        <v>-3.7000403305126919</v>
      </c>
    </row>
    <row r="16" spans="1:6" x14ac:dyDescent="0.25">
      <c r="A16" s="1">
        <v>40702</v>
      </c>
      <c r="B16">
        <v>9.9997690000000006</v>
      </c>
      <c r="C16">
        <v>9.9997039999999995</v>
      </c>
      <c r="D16">
        <v>20</v>
      </c>
      <c r="E16" s="5">
        <f>(C16-B16)/B16*1000000</f>
        <v>-6.5001501535777431</v>
      </c>
    </row>
    <row r="17" spans="1:6" x14ac:dyDescent="0.25">
      <c r="A17" s="1">
        <v>41088</v>
      </c>
      <c r="B17">
        <v>9.9998430000000003</v>
      </c>
      <c r="C17">
        <v>9.9998380000000004</v>
      </c>
      <c r="D17">
        <v>20</v>
      </c>
      <c r="E17" s="5">
        <f>(C17-B17)/B17*1000000</f>
        <v>-0.50000785010431781</v>
      </c>
    </row>
    <row r="18" spans="1:6" x14ac:dyDescent="0.25">
      <c r="A18" s="1">
        <v>41494</v>
      </c>
      <c r="B18">
        <v>10.000003</v>
      </c>
      <c r="C18" s="3">
        <v>10</v>
      </c>
      <c r="D18">
        <f>0.085/10000*1000000</f>
        <v>8.5</v>
      </c>
      <c r="E18" s="5">
        <f>(C18-B18)/B18*1000000</f>
        <v>-0.29999990995314257</v>
      </c>
      <c r="F18" t="s">
        <v>6</v>
      </c>
    </row>
    <row r="19" spans="1:6" x14ac:dyDescent="0.25">
      <c r="A19" s="1">
        <v>41855</v>
      </c>
      <c r="B19">
        <v>9.9996069999999992</v>
      </c>
      <c r="C19" s="3">
        <v>9.9995999999999992</v>
      </c>
      <c r="D19">
        <f>0.085/10000*1000000</f>
        <v>8.5</v>
      </c>
      <c r="E19" s="5">
        <f>(C19-B19)/B19*1000000</f>
        <v>-0.70002751109021266</v>
      </c>
    </row>
    <row r="20" spans="1:6" x14ac:dyDescent="0.25">
      <c r="A20" s="1">
        <v>42199</v>
      </c>
      <c r="B20">
        <v>9.9995930000000008</v>
      </c>
      <c r="C20">
        <v>9.9996200000000002</v>
      </c>
      <c r="D20">
        <f>0.085/10000*1000000</f>
        <v>8.5</v>
      </c>
      <c r="E20" s="5">
        <f>(C20-B20)/B20*1000000</f>
        <v>2.7001098944060131</v>
      </c>
    </row>
    <row r="21" spans="1:6" x14ac:dyDescent="0.25">
      <c r="A21" s="1">
        <v>42591</v>
      </c>
      <c r="B21">
        <v>9.9996259999999992</v>
      </c>
      <c r="C21">
        <v>9.9996100000000006</v>
      </c>
      <c r="D21">
        <f>0.085/10000*1000000</f>
        <v>8.5</v>
      </c>
      <c r="E21" s="5">
        <f>(C21-B21)/B21*1000000</f>
        <v>-1.6000598421064682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B12" sqref="B12"/>
    </sheetView>
  </sheetViews>
  <sheetFormatPr baseColWidth="10" defaultRowHeight="15" x14ac:dyDescent="0.25"/>
  <sheetData>
    <row r="3" spans="1:2" x14ac:dyDescent="0.25">
      <c r="A3">
        <v>20</v>
      </c>
      <c r="B3">
        <v>961</v>
      </c>
    </row>
    <row r="4" spans="1:2" x14ac:dyDescent="0.25">
      <c r="A4">
        <v>25</v>
      </c>
      <c r="B4">
        <v>1000</v>
      </c>
    </row>
    <row r="5" spans="1:2" x14ac:dyDescent="0.25">
      <c r="A5">
        <v>30</v>
      </c>
      <c r="B5">
        <v>1040</v>
      </c>
    </row>
    <row r="8" spans="1:2" x14ac:dyDescent="0.25">
      <c r="A8">
        <f>SLOPE(A3:A5,B3:B5)</f>
        <v>0.12657551805169837</v>
      </c>
    </row>
    <row r="9" spans="1:2" x14ac:dyDescent="0.25">
      <c r="B9">
        <f>A8*1.6</f>
        <v>0.20252082888271739</v>
      </c>
    </row>
    <row r="12" spans="1:2" x14ac:dyDescent="0.25">
      <c r="B12" s="6">
        <f>B9/10</f>
        <v>2.0252082888271739E-2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workbookViewId="0">
      <selection activeCell="I36" sqref="I36"/>
    </sheetView>
  </sheetViews>
  <sheetFormatPr baseColWidth="10" defaultRowHeight="15" x14ac:dyDescent="0.25"/>
  <cols>
    <col min="7" max="7" width="16.42578125" customWidth="1"/>
  </cols>
  <sheetData>
    <row r="2" spans="2:10" x14ac:dyDescent="0.25">
      <c r="B2">
        <v>7.0974199999999996</v>
      </c>
    </row>
    <row r="3" spans="2:10" x14ac:dyDescent="0.25">
      <c r="B3">
        <v>7</v>
      </c>
      <c r="C3">
        <f>B3/B2</f>
        <v>0.98627388544006134</v>
      </c>
    </row>
    <row r="5" spans="2:10" x14ac:dyDescent="0.25">
      <c r="C5" s="7">
        <v>10000</v>
      </c>
      <c r="D5">
        <v>0</v>
      </c>
      <c r="E5" s="7">
        <f>C5*(1+D5*0.000001)</f>
        <v>10000</v>
      </c>
      <c r="G5" s="2">
        <f>B2*E5/(E5+E6)</f>
        <v>6.9999988470065668</v>
      </c>
      <c r="H5" s="4">
        <f>(G5-B3)/B3*1000000</f>
        <v>-0.16471334759618877</v>
      </c>
    </row>
    <row r="6" spans="2:10" x14ac:dyDescent="0.25">
      <c r="C6">
        <f>(-1*C5*B3+C5*B2)/B3</f>
        <v>139.17142857142815</v>
      </c>
      <c r="D6">
        <v>12</v>
      </c>
      <c r="E6">
        <f>C6*(1+D6*0.000001)</f>
        <v>139.17309862857098</v>
      </c>
      <c r="H6" s="4"/>
    </row>
    <row r="7" spans="2:10" x14ac:dyDescent="0.25">
      <c r="D7">
        <f>C6*D6*0.000001</f>
        <v>1.6700571428571378E-3</v>
      </c>
      <c r="E7">
        <v>139.19999999999999</v>
      </c>
      <c r="G7" s="2">
        <f>B2*E5/(E5+E7)</f>
        <v>6.999980274577875</v>
      </c>
      <c r="H7" s="4">
        <f>(G7-B3)/B3*1000000</f>
        <v>-2.8179174464325127</v>
      </c>
    </row>
    <row r="9" spans="2:10" x14ac:dyDescent="0.25">
      <c r="C9" s="8">
        <f>C5/C6</f>
        <v>71.853828782591066</v>
      </c>
    </row>
    <row r="12" spans="2:10" x14ac:dyDescent="0.25">
      <c r="B12">
        <v>7.1636649999999999</v>
      </c>
      <c r="J12">
        <f>20000*0.0001</f>
        <v>2</v>
      </c>
    </row>
    <row r="13" spans="2:10" x14ac:dyDescent="0.25">
      <c r="B13">
        <v>10</v>
      </c>
      <c r="C13">
        <f>B13/B12</f>
        <v>1.3959335061033702</v>
      </c>
      <c r="D13" s="8">
        <f>1+C15/C16</f>
        <v>1.3959335061033702</v>
      </c>
    </row>
    <row r="14" spans="2:10" x14ac:dyDescent="0.25">
      <c r="C14">
        <f>C13-1</f>
        <v>0.39593350610337019</v>
      </c>
    </row>
    <row r="15" spans="2:10" x14ac:dyDescent="0.25">
      <c r="C15" s="8">
        <v>10000</v>
      </c>
      <c r="D15">
        <v>0</v>
      </c>
      <c r="E15" s="7">
        <f>C15*(1+D15*0.000001)</f>
        <v>10000</v>
      </c>
      <c r="G15" s="2">
        <f>(1+E15/E16)*B12</f>
        <v>9.9999971636678353</v>
      </c>
      <c r="H15" s="4">
        <f>(G15-B13)/B13*1000000</f>
        <v>-0.28363321646907025</v>
      </c>
    </row>
    <row r="16" spans="2:10" x14ac:dyDescent="0.25">
      <c r="C16" s="8">
        <f>C15/C14</f>
        <v>25256.766214146079</v>
      </c>
      <c r="D16">
        <v>1</v>
      </c>
      <c r="E16">
        <f>C16*(1+D16*0.000001)</f>
        <v>25256.791470912292</v>
      </c>
    </row>
    <row r="17" spans="2:9" x14ac:dyDescent="0.25">
      <c r="D17">
        <f>C16*D16*0.000001</f>
        <v>2.5256766214146079E-2</v>
      </c>
      <c r="H17">
        <f>D15/H15</f>
        <v>0</v>
      </c>
    </row>
    <row r="19" spans="2:9" x14ac:dyDescent="0.25">
      <c r="C19" s="8">
        <f>C15/C16</f>
        <v>0.39593350610337019</v>
      </c>
    </row>
    <row r="22" spans="2:9" x14ac:dyDescent="0.25">
      <c r="B22">
        <v>7.1636147000000001</v>
      </c>
    </row>
    <row r="25" spans="2:9" x14ac:dyDescent="0.25">
      <c r="B25">
        <v>7.0974399999999997</v>
      </c>
      <c r="D25" s="7">
        <v>12227</v>
      </c>
      <c r="F25" s="7">
        <f>1+D26/D25</f>
        <v>1.4089310542242579</v>
      </c>
      <c r="G25" s="8">
        <f>B25*F25</f>
        <v>9.9998036214934167</v>
      </c>
      <c r="H25">
        <f>(G25-10)/10*1000000</f>
        <v>-19.637850658327238</v>
      </c>
    </row>
    <row r="26" spans="2:9" x14ac:dyDescent="0.25">
      <c r="B26">
        <v>10</v>
      </c>
      <c r="D26" s="8">
        <v>5000</v>
      </c>
    </row>
    <row r="27" spans="2:9" x14ac:dyDescent="0.25">
      <c r="B27">
        <f>B26/B25</f>
        <v>1.4089587231452467</v>
      </c>
    </row>
    <row r="28" spans="2:9" x14ac:dyDescent="0.25">
      <c r="B28">
        <f>B27-1</f>
        <v>0.40895872314524673</v>
      </c>
      <c r="D28">
        <v>5000</v>
      </c>
    </row>
    <row r="29" spans="2:9" x14ac:dyDescent="0.25">
      <c r="D29" s="7">
        <v>23300</v>
      </c>
    </row>
    <row r="30" spans="2:9" x14ac:dyDescent="0.25">
      <c r="G30" s="8">
        <v>0.01</v>
      </c>
      <c r="H30">
        <v>0.1</v>
      </c>
      <c r="I30" s="8">
        <f>H30/G30</f>
        <v>10</v>
      </c>
    </row>
    <row r="31" spans="2:9" x14ac:dyDescent="0.25">
      <c r="G31" s="8">
        <v>0.1</v>
      </c>
      <c r="H31">
        <v>0.6</v>
      </c>
      <c r="I31" s="8">
        <f t="shared" ref="I31:I33" si="0">H31/G31</f>
        <v>5.9999999999999991</v>
      </c>
    </row>
    <row r="32" spans="2:9" x14ac:dyDescent="0.25">
      <c r="G32" s="8">
        <v>1</v>
      </c>
      <c r="H32">
        <v>1</v>
      </c>
      <c r="I32" s="8">
        <f t="shared" si="0"/>
        <v>1</v>
      </c>
    </row>
    <row r="33" spans="7:9" x14ac:dyDescent="0.25">
      <c r="G33" s="8">
        <v>3</v>
      </c>
      <c r="H33">
        <v>2</v>
      </c>
      <c r="I33" s="8">
        <f t="shared" si="0"/>
        <v>0.66666666666666663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workbookViewId="0">
      <selection activeCell="E4" sqref="E4"/>
    </sheetView>
  </sheetViews>
  <sheetFormatPr baseColWidth="10" defaultRowHeight="15" x14ac:dyDescent="0.25"/>
  <cols>
    <col min="5" max="5" width="12.7109375" bestFit="1" customWidth="1"/>
    <col min="6" max="6" width="12" bestFit="1" customWidth="1"/>
  </cols>
  <sheetData>
    <row r="4" spans="1:6" x14ac:dyDescent="0.25">
      <c r="A4" t="s">
        <v>7</v>
      </c>
      <c r="B4">
        <v>1000</v>
      </c>
      <c r="C4" s="6">
        <v>-0.05</v>
      </c>
      <c r="E4">
        <f>-1*B4/((B4+B5)^2)+1/(B4+B5)</f>
        <v>8.2644628099173546E-5</v>
      </c>
      <c r="F4">
        <f>B4*C4*E4</f>
        <v>-4.1322314049586769E-3</v>
      </c>
    </row>
    <row r="5" spans="1:6" x14ac:dyDescent="0.25">
      <c r="A5" t="s">
        <v>8</v>
      </c>
      <c r="B5">
        <v>10000</v>
      </c>
      <c r="C5" s="6">
        <v>0.05</v>
      </c>
      <c r="E5">
        <f>-1*B4/(B4+B5)^2</f>
        <v>-8.2644628099173556E-6</v>
      </c>
      <c r="F5">
        <f>B5*C5*E5</f>
        <v>-4.1322314049586778E-3</v>
      </c>
    </row>
    <row r="6" spans="1:6" x14ac:dyDescent="0.25">
      <c r="F6">
        <f>ABS(F4)+ABS(F5)</f>
        <v>8.2644628099173556E-3</v>
      </c>
    </row>
    <row r="7" spans="1:6" x14ac:dyDescent="0.25">
      <c r="B7">
        <f>B4/(B4+B5)</f>
        <v>9.0909090909090912E-2</v>
      </c>
      <c r="F7" s="9">
        <f>F6/B7</f>
        <v>9.0909090909090912E-2</v>
      </c>
    </row>
    <row r="10" spans="1:6" x14ac:dyDescent="0.25">
      <c r="B10">
        <f>B4*(1+C4)</f>
        <v>950</v>
      </c>
    </row>
    <row r="11" spans="1:6" x14ac:dyDescent="0.25">
      <c r="B11">
        <f>B5*(1+C5)</f>
        <v>10500</v>
      </c>
    </row>
    <row r="13" spans="1:6" x14ac:dyDescent="0.25">
      <c r="B13">
        <f>B10/(B10+B11)</f>
        <v>8.296943231441048E-2</v>
      </c>
      <c r="C13" s="9">
        <f>(B13-B7)/B7</f>
        <v>-8.7336244541484753E-2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B6" sqref="B6"/>
    </sheetView>
  </sheetViews>
  <sheetFormatPr baseColWidth="10" defaultRowHeight="15" x14ac:dyDescent="0.25"/>
  <sheetData>
    <row r="1" spans="1:3" x14ac:dyDescent="0.25">
      <c r="A1" t="s">
        <v>10</v>
      </c>
      <c r="B1">
        <v>9</v>
      </c>
      <c r="C1" t="s">
        <v>16</v>
      </c>
    </row>
    <row r="2" spans="1:3" x14ac:dyDescent="0.25">
      <c r="A2" t="s">
        <v>11</v>
      </c>
      <c r="B2" s="7">
        <v>0.05</v>
      </c>
      <c r="C2" t="s">
        <v>15</v>
      </c>
    </row>
    <row r="3" spans="1:3" x14ac:dyDescent="0.25">
      <c r="A3" t="s">
        <v>12</v>
      </c>
      <c r="B3" s="7">
        <f>B1*B2</f>
        <v>0.45</v>
      </c>
      <c r="C3" t="s">
        <v>14</v>
      </c>
    </row>
    <row r="5" spans="1:3" x14ac:dyDescent="0.25">
      <c r="A5" t="s">
        <v>9</v>
      </c>
      <c r="B5">
        <v>1.9</v>
      </c>
      <c r="C5" t="s">
        <v>13</v>
      </c>
    </row>
    <row r="9" spans="1:3" x14ac:dyDescent="0.25">
      <c r="A9" s="10" t="s">
        <v>19</v>
      </c>
      <c r="B9" s="10" t="s">
        <v>18</v>
      </c>
      <c r="C9" s="10" t="s">
        <v>17</v>
      </c>
    </row>
    <row r="10" spans="1:3" x14ac:dyDescent="0.25">
      <c r="A10">
        <v>0</v>
      </c>
      <c r="B10">
        <v>4</v>
      </c>
      <c r="C10" s="7">
        <f>$B$3/B10</f>
        <v>0.1125</v>
      </c>
    </row>
    <row r="11" spans="1:3" x14ac:dyDescent="0.25">
      <c r="A11">
        <v>0.5</v>
      </c>
      <c r="B11" s="7">
        <f>B10-(A11-A10)*C10/$B$5</f>
        <v>3.9703947368421053</v>
      </c>
      <c r="C11" s="7">
        <f>$B$3/B11</f>
        <v>0.11333885666942833</v>
      </c>
    </row>
    <row r="12" spans="1:3" x14ac:dyDescent="0.25">
      <c r="A12">
        <v>1</v>
      </c>
      <c r="B12" s="7">
        <f>B11-(A12-A11)*C11/$B$5</f>
        <v>3.9405687219290977</v>
      </c>
      <c r="C12" s="7">
        <f>$B$3/B12</f>
        <v>0.11419671416863487</v>
      </c>
    </row>
    <row r="13" spans="1:3" x14ac:dyDescent="0.25">
      <c r="A13">
        <v>1.5</v>
      </c>
      <c r="B13" s="7">
        <f>B12-(A13-A12)*C12/$B$5</f>
        <v>3.9105169550426147</v>
      </c>
      <c r="C13" s="7">
        <f>$B$3/B13</f>
        <v>0.11507429968299324</v>
      </c>
    </row>
    <row r="14" spans="1:3" x14ac:dyDescent="0.25">
      <c r="A14">
        <v>2</v>
      </c>
      <c r="B14" s="7">
        <f>B13-(A14-A13)*C13/$B$5</f>
        <v>3.8802342445997215</v>
      </c>
      <c r="C14" s="7">
        <f>$B$3/B14</f>
        <v>0.11597237992172332</v>
      </c>
    </row>
    <row r="15" spans="1:3" x14ac:dyDescent="0.25">
      <c r="A15">
        <v>2.5</v>
      </c>
      <c r="B15" s="7">
        <f>B14-(A15-A14)*C14/$B$5</f>
        <v>3.8497151972518995</v>
      </c>
      <c r="C15" s="7">
        <f>$B$3/B15</f>
        <v>0.11689176392093377</v>
      </c>
    </row>
    <row r="16" spans="1:3" x14ac:dyDescent="0.25">
      <c r="A16">
        <v>3</v>
      </c>
      <c r="B16" s="7">
        <f>B15-(A16-A15)*C15/$B$5</f>
        <v>3.8189542067463904</v>
      </c>
      <c r="C16" s="7">
        <f>$B$3/B16</f>
        <v>0.11783330609334108</v>
      </c>
    </row>
    <row r="17" spans="1:3" x14ac:dyDescent="0.25">
      <c r="A17">
        <v>3.5</v>
      </c>
      <c r="B17" s="7">
        <f>B16-(A17-A16)*C16/$B$5</f>
        <v>3.7879454419849847</v>
      </c>
      <c r="C17" s="7">
        <f>$B$3/B17</f>
        <v>0.1187979095507215</v>
      </c>
    </row>
    <row r="18" spans="1:3" x14ac:dyDescent="0.25">
      <c r="A18">
        <v>4</v>
      </c>
      <c r="B18" s="7">
        <f>B17-(A18-A17)*C17/$B$5</f>
        <v>3.7566828342084793</v>
      </c>
      <c r="C18" s="7">
        <f>$B$3/B18</f>
        <v>0.11978652972837765</v>
      </c>
    </row>
    <row r="19" spans="1:3" x14ac:dyDescent="0.25">
      <c r="A19">
        <v>4.5</v>
      </c>
      <c r="B19" s="7">
        <f>B18-(A19-A18)*C18/$B$5</f>
        <v>3.7251600632273272</v>
      </c>
      <c r="C19" s="7">
        <f>$B$3/B19</f>
        <v>0.12080017834458859</v>
      </c>
    </row>
    <row r="20" spans="1:3" x14ac:dyDescent="0.25">
      <c r="A20">
        <v>5</v>
      </c>
      <c r="B20" s="7">
        <f>B19-(A20-A19)*C19/$B$5</f>
        <v>3.6933705426103303</v>
      </c>
      <c r="C20" s="7">
        <f>$B$3/B20</f>
        <v>0.12183992773223278</v>
      </c>
    </row>
    <row r="21" spans="1:3" x14ac:dyDescent="0.25">
      <c r="A21">
        <v>5.5</v>
      </c>
      <c r="B21" s="7">
        <f>B20-(A21-A20)*C20/$B$5</f>
        <v>3.661307403733427</v>
      </c>
      <c r="C21" s="7">
        <f>$B$3/B21</f>
        <v>0.12290691558461768</v>
      </c>
    </row>
    <row r="22" spans="1:3" x14ac:dyDescent="0.25">
      <c r="A22">
        <v>6</v>
      </c>
      <c r="B22" s="7">
        <f>B21-(A22-A21)*C21/$B$5</f>
        <v>3.6289634785795801</v>
      </c>
      <c r="C22" s="7">
        <f>$B$3/B22</f>
        <v>0.12400235016312025</v>
      </c>
    </row>
    <row r="23" spans="1:3" x14ac:dyDescent="0.25">
      <c r="A23">
        <v>6.5</v>
      </c>
      <c r="B23" s="7">
        <f>B22-(A23-A22)*C22/$B$5</f>
        <v>3.5963312811682329</v>
      </c>
      <c r="C23" s="7">
        <f>$B$3/B23</f>
        <v>0.12512751602066591</v>
      </c>
    </row>
    <row r="24" spans="1:3" x14ac:dyDescent="0.25">
      <c r="A24">
        <v>7</v>
      </c>
      <c r="B24" s="7">
        <f>B23-(A24-A23)*C23/$B$5</f>
        <v>3.5634029874785837</v>
      </c>
      <c r="C24" s="7">
        <f>$B$3/B24</f>
        <v>0.12628378030249507</v>
      </c>
    </row>
    <row r="25" spans="1:3" x14ac:dyDescent="0.25">
      <c r="A25">
        <v>7.5</v>
      </c>
      <c r="B25" s="7">
        <f>B24-(A25-A24)*C24/$B$5</f>
        <v>3.5301704137147691</v>
      </c>
      <c r="C25" s="7">
        <f>$B$3/B25</f>
        <v>0.12747259969426483</v>
      </c>
    </row>
    <row r="26" spans="1:3" x14ac:dyDescent="0.25">
      <c r="A26">
        <v>8</v>
      </c>
      <c r="B26" s="7">
        <f>B25-(A26-A25)*C25/$B$5</f>
        <v>3.4966249927425941</v>
      </c>
      <c r="C26" s="7">
        <f>$B$3/B26</f>
        <v>0.12869552809752138</v>
      </c>
    </row>
    <row r="27" spans="1:3" x14ac:dyDescent="0.25">
      <c r="A27">
        <v>8.5</v>
      </c>
      <c r="B27" s="7">
        <f>B26-(A27-A26)*C26/$B$5</f>
        <v>3.4627577485064043</v>
      </c>
      <c r="C27" s="7">
        <f>$B$3/B27</f>
        <v>0.1299542251242089</v>
      </c>
    </row>
    <row r="28" spans="1:3" x14ac:dyDescent="0.25">
      <c r="A28">
        <v>9</v>
      </c>
      <c r="B28" s="7">
        <f>B27-(A28-A27)*C27/$B$5</f>
        <v>3.4285592682105599</v>
      </c>
      <c r="C28" s="7">
        <f>$B$3/B28</f>
        <v>0.1312504655154656</v>
      </c>
    </row>
    <row r="29" spans="1:3" x14ac:dyDescent="0.25">
      <c r="A29">
        <v>9.5</v>
      </c>
      <c r="B29" s="7">
        <f>B28-(A29-A28)*C28/$B$5</f>
        <v>3.3940196720222793</v>
      </c>
      <c r="C29" s="7">
        <f>$B$3/B29</f>
        <v>0.13258614960586654</v>
      </c>
    </row>
    <row r="30" spans="1:3" x14ac:dyDescent="0.25">
      <c r="A30">
        <v>10</v>
      </c>
      <c r="B30" s="7">
        <f>B29-(A30-A29)*C29/$B$5</f>
        <v>3.3591285800207356</v>
      </c>
      <c r="C30" s="7">
        <f>$B$3/B30</f>
        <v>0.13396331497296307</v>
      </c>
    </row>
    <row r="31" spans="1:3" x14ac:dyDescent="0.25">
      <c r="A31">
        <v>10.5</v>
      </c>
      <c r="B31" s="7">
        <f>B30-(A31-A30)*C30/$B$5</f>
        <v>3.323875076080482</v>
      </c>
      <c r="C31" s="7">
        <f>$B$3/B31</f>
        <v>0.13538414943399155</v>
      </c>
    </row>
    <row r="32" spans="1:3" x14ac:dyDescent="0.25">
      <c r="A32">
        <v>11</v>
      </c>
      <c r="B32" s="7">
        <f>B31-(A32-A31)*C31/$B$5</f>
        <v>3.2882476683346948</v>
      </c>
      <c r="C32" s="7">
        <f>$B$3/B32</f>
        <v>0.13685100557766036</v>
      </c>
    </row>
    <row r="33" spans="1:3" x14ac:dyDescent="0.25">
      <c r="A33">
        <v>11.5</v>
      </c>
      <c r="B33" s="7">
        <f>B32-(A33-A32)*C32/$B$5</f>
        <v>3.2522342458142579</v>
      </c>
      <c r="C33" s="7">
        <f>$B$3/B33</f>
        <v>0.13836641704980696</v>
      </c>
    </row>
    <row r="34" spans="1:3" x14ac:dyDescent="0.25">
      <c r="A34">
        <v>12</v>
      </c>
      <c r="B34" s="7">
        <f>B33-(A34-A33)*C33/$B$5</f>
        <v>3.2158220308011507</v>
      </c>
      <c r="C34" s="7">
        <f>$B$3/B34</f>
        <v>0.13993311684847576</v>
      </c>
    </row>
    <row r="35" spans="1:3" x14ac:dyDescent="0.25">
      <c r="A35">
        <v>12.5</v>
      </c>
      <c r="B35" s="7">
        <f>B34-(A35-A34)*C34/$B$5</f>
        <v>3.1789975263673411</v>
      </c>
      <c r="C35" s="7">
        <f>$B$3/B35</f>
        <v>0.1415540579278832</v>
      </c>
    </row>
    <row r="36" spans="1:3" x14ac:dyDescent="0.25">
      <c r="A36">
        <v>13</v>
      </c>
      <c r="B36" s="7">
        <f>B35-(A36-A35)*C35/$B$5</f>
        <v>3.1417464584915824</v>
      </c>
      <c r="C36" s="7">
        <f>$B$3/B36</f>
        <v>0.14323243646339762</v>
      </c>
    </row>
    <row r="37" spans="1:3" x14ac:dyDescent="0.25">
      <c r="A37">
        <v>13.5</v>
      </c>
      <c r="B37" s="7">
        <f>B36-(A37-A36)*C36/$B$5</f>
        <v>3.1040537120538461</v>
      </c>
      <c r="C37" s="7">
        <f>$B$3/B37</f>
        <v>0.14497171819306259</v>
      </c>
    </row>
    <row r="38" spans="1:3" x14ac:dyDescent="0.25">
      <c r="A38">
        <v>14</v>
      </c>
      <c r="B38" s="7">
        <f>B37-(A38-A37)*C37/$B$5</f>
        <v>3.0659032598977771</v>
      </c>
      <c r="C38" s="7">
        <f>$B$3/B38</f>
        <v>0.14677566832784014</v>
      </c>
    </row>
    <row r="39" spans="1:3" x14ac:dyDescent="0.25">
      <c r="A39">
        <v>14.5</v>
      </c>
      <c r="B39" s="7">
        <f>B38-(A39-A38)*C38/$B$5</f>
        <v>3.0272780840220297</v>
      </c>
      <c r="C39" s="7">
        <f>$B$3/B39</f>
        <v>0.14864838561581095</v>
      </c>
    </row>
    <row r="40" spans="1:3" x14ac:dyDescent="0.25">
      <c r="A40">
        <v>15</v>
      </c>
      <c r="B40" s="7">
        <f>B39-(A40-A39)*C39/$B$5</f>
        <v>2.9881600878073424</v>
      </c>
      <c r="C40" s="7">
        <f>$B$3/B40</f>
        <v>0.15059434125907284</v>
      </c>
    </row>
    <row r="41" spans="1:3" x14ac:dyDescent="0.25">
      <c r="A41">
        <v>15.5</v>
      </c>
      <c r="B41" s="7">
        <f>B40-(A41-A40)*C40/$B$5</f>
        <v>2.9485299980023232</v>
      </c>
      <c r="C41" s="7">
        <f>$B$3/B41</f>
        <v>0.15261842352117236</v>
      </c>
    </row>
    <row r="42" spans="1:3" x14ac:dyDescent="0.25">
      <c r="A42">
        <v>16</v>
      </c>
      <c r="B42" s="7">
        <f>B41-(A42-A41)*C41/$B$5</f>
        <v>2.9083672549704356</v>
      </c>
      <c r="C42" s="7">
        <f>$B$3/B42</f>
        <v>0.1547259890342062</v>
      </c>
    </row>
    <row r="43" spans="1:3" x14ac:dyDescent="0.25">
      <c r="A43">
        <v>16.5</v>
      </c>
      <c r="B43" s="7">
        <f>B42-(A43-A42)*C42/$B$5</f>
        <v>2.8676498894351181</v>
      </c>
      <c r="C43" s="7">
        <f>$B$3/B43</f>
        <v>0.15692292202680394</v>
      </c>
    </row>
    <row r="44" spans="1:3" x14ac:dyDescent="0.25">
      <c r="A44">
        <v>17</v>
      </c>
      <c r="B44" s="7">
        <f>B43-(A44-A43)*C43/$B$5</f>
        <v>2.8263543836385909</v>
      </c>
      <c r="C44" s="7">
        <f>$B$3/B44</f>
        <v>0.15921570295819706</v>
      </c>
    </row>
    <row r="45" spans="1:3" x14ac:dyDescent="0.25">
      <c r="A45">
        <v>17.5</v>
      </c>
      <c r="B45" s="7">
        <f>B44-(A45-A44)*C44/$B$5</f>
        <v>2.7844555144390655</v>
      </c>
      <c r="C45" s="7">
        <f>$B$3/B45</f>
        <v>0.16161148837411163</v>
      </c>
    </row>
    <row r="46" spans="1:3" x14ac:dyDescent="0.25">
      <c r="A46">
        <v>18</v>
      </c>
      <c r="B46" s="7">
        <f>B45-(A46-A45)*C45/$B$5</f>
        <v>2.7419261753932465</v>
      </c>
      <c r="C46" s="7">
        <f>$B$3/B46</f>
        <v>0.16411820421658913</v>
      </c>
    </row>
    <row r="47" spans="1:3" x14ac:dyDescent="0.25">
      <c r="A47">
        <v>18.5</v>
      </c>
      <c r="B47" s="7">
        <f>B46-(A47-A46)*C46/$B$5</f>
        <v>2.6987371742836177</v>
      </c>
      <c r="C47" s="7">
        <f>$B$3/B47</f>
        <v>0.1667446553477194</v>
      </c>
    </row>
    <row r="48" spans="1:3" x14ac:dyDescent="0.25">
      <c r="A48">
        <v>19</v>
      </c>
      <c r="B48" s="7">
        <f>B47-(A48-A47)*C47/$B$5</f>
        <v>2.6548570018236917</v>
      </c>
      <c r="C48" s="7">
        <f>$B$3/B48</f>
        <v>0.16950065472109538</v>
      </c>
    </row>
    <row r="49" spans="1:3" x14ac:dyDescent="0.25">
      <c r="A49">
        <v>19.5</v>
      </c>
      <c r="B49" s="7">
        <f>B48-(A49-A48)*C48/$B$5</f>
        <v>2.6102515663707719</v>
      </c>
      <c r="C49" s="7">
        <f>$B$3/B49</f>
        <v>0.17239717650114034</v>
      </c>
    </row>
    <row r="50" spans="1:3" x14ac:dyDescent="0.25">
      <c r="A50">
        <v>20</v>
      </c>
      <c r="B50" s="7">
        <f>B49-(A50-A49)*C49/$B$5</f>
        <v>2.564883888344156</v>
      </c>
      <c r="C50" s="7">
        <f>$B$3/B50</f>
        <v>0.17544653855286685</v>
      </c>
    </row>
    <row r="51" spans="1:3" x14ac:dyDescent="0.25">
      <c r="A51">
        <v>20.5</v>
      </c>
      <c r="B51" s="7">
        <f>B50-(A51-A50)*C50/$B$5</f>
        <v>2.5187137466197176</v>
      </c>
      <c r="C51" s="7">
        <f>$B$3/B51</f>
        <v>0.17866262119064943</v>
      </c>
    </row>
    <row r="52" spans="1:3" x14ac:dyDescent="0.25">
      <c r="A52">
        <v>21</v>
      </c>
      <c r="B52" s="7">
        <f>B51-(A52-A51)*C51/$B$5</f>
        <v>2.4716972673590205</v>
      </c>
      <c r="C52" s="7">
        <f>$B$3/B52</f>
        <v>0.18206113100607169</v>
      </c>
    </row>
    <row r="53" spans="1:3" x14ac:dyDescent="0.25">
      <c r="A53">
        <v>21.5</v>
      </c>
      <c r="B53" s="7">
        <f>B52-(A53-A52)*C52/$B$5</f>
        <v>2.4237864434100542</v>
      </c>
      <c r="C53" s="7">
        <f>$B$3/B53</f>
        <v>0.18565992116322327</v>
      </c>
    </row>
    <row r="54" spans="1:3" x14ac:dyDescent="0.25">
      <c r="A54">
        <v>22</v>
      </c>
      <c r="B54" s="7">
        <f>B53-(A54-A53)*C53/$B$5</f>
        <v>2.3749285694197324</v>
      </c>
      <c r="C54" s="7">
        <f>$B$3/B54</f>
        <v>0.1894793829988532</v>
      </c>
    </row>
    <row r="55" spans="1:3" x14ac:dyDescent="0.25">
      <c r="A55">
        <v>22.5</v>
      </c>
      <c r="B55" s="7">
        <f>B54-(A55-A54)*C54/$B$5</f>
        <v>2.3250655738937183</v>
      </c>
      <c r="C55" s="7">
        <f>$B$3/B55</f>
        <v>0.19354292844584095</v>
      </c>
    </row>
    <row r="56" spans="1:3" x14ac:dyDescent="0.25">
      <c r="A56">
        <v>23</v>
      </c>
      <c r="B56" s="7">
        <f>B55-(A56-A55)*C55/$B$5</f>
        <v>2.2741332243027075</v>
      </c>
      <c r="C56" s="7">
        <f>$B$3/B56</f>
        <v>0.1978775892243422</v>
      </c>
    </row>
    <row r="57" spans="1:3" x14ac:dyDescent="0.25">
      <c r="A57">
        <v>23.5</v>
      </c>
      <c r="B57" s="7">
        <f>B56-(A57-A56)*C56/$B$5</f>
        <v>2.222060174506828</v>
      </c>
      <c r="C57" s="7">
        <f>$B$3/B57</f>
        <v>0.20251476767494589</v>
      </c>
    </row>
    <row r="58" spans="1:3" x14ac:dyDescent="0.25">
      <c r="A58">
        <v>24</v>
      </c>
      <c r="B58" s="7">
        <f>B57-(A58-A57)*C57/$B$5</f>
        <v>2.1687668145923684</v>
      </c>
      <c r="C58" s="7">
        <f>$B$3/B58</f>
        <v>0.2074911866837007</v>
      </c>
    </row>
    <row r="59" spans="1:3" x14ac:dyDescent="0.25">
      <c r="A59">
        <v>24.5</v>
      </c>
      <c r="B59" s="7">
        <f>B58-(A59-A58)*C58/$B$5</f>
        <v>2.1141638707282366</v>
      </c>
      <c r="C59" s="7">
        <f>$B$3/B59</f>
        <v>0.21285010411468</v>
      </c>
    </row>
    <row r="60" spans="1:3" x14ac:dyDescent="0.25">
      <c r="A60">
        <v>25</v>
      </c>
      <c r="B60" s="7">
        <f>B59-(A60-A59)*C59/$B$5</f>
        <v>2.0581506854348999</v>
      </c>
      <c r="C60" s="7">
        <f>$B$3/B60</f>
        <v>0.21864288323714853</v>
      </c>
    </row>
    <row r="61" spans="1:3" x14ac:dyDescent="0.25">
      <c r="A61">
        <v>25.5</v>
      </c>
      <c r="B61" s="7">
        <f>B60-(A61-A60)*C60/$B$5</f>
        <v>2.0006130845830188</v>
      </c>
      <c r="C61" s="7">
        <f>$B$3/B61</f>
        <v>0.22493104912077092</v>
      </c>
    </row>
    <row r="62" spans="1:3" x14ac:dyDescent="0.25">
      <c r="A62">
        <v>26</v>
      </c>
      <c r="B62" s="7">
        <f>B61-(A62-A61)*C61/$B$5</f>
        <v>1.9414207032354476</v>
      </c>
      <c r="C62" s="7">
        <f>$B$3/B62</f>
        <v>0.23178901886132089</v>
      </c>
    </row>
    <row r="63" spans="1:3" x14ac:dyDescent="0.25">
      <c r="A63">
        <v>26.5</v>
      </c>
      <c r="B63" s="7">
        <f>B62-(A63-A62)*C62/$B$5</f>
        <v>1.8804235930087843</v>
      </c>
      <c r="C63" s="7">
        <f>$B$3/B63</f>
        <v>0.23930778239171874</v>
      </c>
    </row>
    <row r="64" spans="1:3" x14ac:dyDescent="0.25">
      <c r="A64">
        <v>27</v>
      </c>
      <c r="B64" s="7">
        <f>B63-(A64-A63)*C63/$B$5</f>
        <v>1.8174478608004372</v>
      </c>
      <c r="C64" s="7">
        <f>$B$3/B64</f>
        <v>0.24759995029613219</v>
      </c>
    </row>
    <row r="65" spans="1:3" x14ac:dyDescent="0.25">
      <c r="A65">
        <v>27.5</v>
      </c>
      <c r="B65" s="7">
        <f>B64-(A65-A64)*C64/$B$5</f>
        <v>1.7522899791435602</v>
      </c>
      <c r="C65" s="7">
        <f>$B$3/B65</f>
        <v>0.25680681014904827</v>
      </c>
    </row>
    <row r="66" spans="1:3" x14ac:dyDescent="0.25">
      <c r="A66">
        <v>28</v>
      </c>
      <c r="B66" s="7">
        <f>B65-(A66-A65)*C65/$B$5</f>
        <v>1.6847092396306529</v>
      </c>
      <c r="C66" s="7">
        <f>$B$3/B66</f>
        <v>0.26710840625451532</v>
      </c>
    </row>
    <row r="67" spans="1:3" x14ac:dyDescent="0.25">
      <c r="A67">
        <v>28.5</v>
      </c>
      <c r="B67" s="7">
        <f>B66-(A67-A66)*C66/$B$5</f>
        <v>1.6144175537742016</v>
      </c>
      <c r="C67" s="7">
        <f>$B$3/B67</f>
        <v>0.27873829725648452</v>
      </c>
    </row>
    <row r="68" spans="1:3" x14ac:dyDescent="0.25">
      <c r="A68">
        <v>29</v>
      </c>
      <c r="B68" s="7">
        <f>B67-(A68-A67)*C67/$B$5</f>
        <v>1.5410653702856529</v>
      </c>
      <c r="C68" s="7">
        <f>$B$3/B68</f>
        <v>0.29200578293222418</v>
      </c>
    </row>
    <row r="69" spans="1:3" x14ac:dyDescent="0.25">
      <c r="A69">
        <v>29.5</v>
      </c>
      <c r="B69" s="7">
        <f>B68-(A69-A68)*C68/$B$5</f>
        <v>1.4642217431982254</v>
      </c>
      <c r="C69" s="7">
        <f>$B$3/B69</f>
        <v>0.30733049969404758</v>
      </c>
    </row>
    <row r="70" spans="1:3" x14ac:dyDescent="0.25">
      <c r="A70">
        <v>30</v>
      </c>
      <c r="B70" s="7">
        <f>B69-(A70-A69)*C69/$B$5</f>
        <v>1.3833452959103181</v>
      </c>
      <c r="C70" s="7">
        <f>$B$3/B70</f>
        <v>0.3252983917539366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Cochems</dc:creator>
  <cp:lastModifiedBy>Cochems</cp:lastModifiedBy>
  <dcterms:created xsi:type="dcterms:W3CDTF">2016-12-27T23:12:23Z</dcterms:created>
  <dcterms:modified xsi:type="dcterms:W3CDTF">2017-01-05T13:09:00Z</dcterms:modified>
</cp:coreProperties>
</file>